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uth-dgaln-3.auth.ad.e2.rie.gouv.fr\dgaln.dhup.up.up2\2-PAYSAGE\Communication\10. Site internet\2025 Site Internet\Sauvegarde\Sauvegarde_Actualités\Actu 1\"/>
    </mc:Choice>
  </mc:AlternateContent>
  <bookViews>
    <workbookView xWindow="0" yWindow="0" windowWidth="19200" windowHeight="6444" tabRatio="673" activeTab="1"/>
  </bookViews>
  <sheets>
    <sheet name="0 - Lisez-moi" sheetId="3" r:id="rId1"/>
    <sheet name="A renseigner" sheetId="4" r:id="rId2"/>
    <sheet name="Ne pas renseigner (calcul aut.)" sheetId="5" r:id="rId3"/>
  </sheets>
  <definedNames>
    <definedName name="_ftn1" localSheetId="1">'A renseigner'!#REF!</definedName>
    <definedName name="_ftnref1" localSheetId="1">'A renseigner'!#REF!</definedName>
    <definedName name="_xlnm.Print_Titles" localSheetId="1">'A renseigner'!$A:$A</definedName>
    <definedName name="_xlnm.Print_Area" localSheetId="0">'0 - Lisez-moi'!#REF!</definedName>
    <definedName name="_xlnm.Print_Area" localSheetId="1">'A renseigner'!$A$1:$G$103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5" l="1"/>
  <c r="M49" i="4" l="1"/>
  <c r="J19" i="4" l="1"/>
  <c r="B65" i="5" l="1"/>
  <c r="B67" i="5" s="1"/>
  <c r="B64" i="5"/>
  <c r="D64" i="5" s="1"/>
  <c r="D13" i="4"/>
  <c r="E51" i="5"/>
  <c r="E50" i="5"/>
  <c r="E49" i="5"/>
  <c r="E47" i="5"/>
  <c r="E46" i="5"/>
  <c r="E45" i="5"/>
  <c r="E44" i="5"/>
  <c r="E43" i="5"/>
  <c r="E42" i="5"/>
  <c r="E41" i="5"/>
  <c r="E40" i="5"/>
  <c r="E39" i="5"/>
  <c r="E38" i="5"/>
  <c r="E37" i="5"/>
  <c r="E35" i="5"/>
  <c r="E34" i="5"/>
  <c r="E25" i="5"/>
  <c r="E26" i="5"/>
  <c r="E20" i="5"/>
  <c r="E15" i="5"/>
  <c r="E14" i="5"/>
  <c r="E13" i="5"/>
  <c r="E9" i="5"/>
  <c r="E8" i="5"/>
  <c r="E7" i="5"/>
  <c r="E6" i="5"/>
  <c r="J91" i="4"/>
  <c r="J90" i="4"/>
  <c r="J89" i="4"/>
  <c r="J87" i="4"/>
  <c r="J81" i="4"/>
  <c r="J80" i="4"/>
  <c r="J79" i="4"/>
  <c r="J77" i="4"/>
  <c r="M69" i="4"/>
  <c r="L63" i="4"/>
  <c r="K32" i="4" s="1"/>
  <c r="F13" i="4"/>
  <c r="D56" i="5" s="1"/>
  <c r="J28" i="4"/>
  <c r="G15" i="5" s="1"/>
  <c r="J27" i="4"/>
  <c r="G14" i="5" s="1"/>
  <c r="J26" i="4"/>
  <c r="G13" i="5" s="1"/>
  <c r="J22" i="4"/>
  <c r="G9" i="5" s="1"/>
  <c r="J21" i="4"/>
  <c r="G8" i="5" s="1"/>
  <c r="G6" i="5"/>
  <c r="K8" i="4"/>
  <c r="B66" i="5" s="1"/>
  <c r="D101" i="4"/>
  <c r="C101" i="4"/>
  <c r="B101" i="4"/>
  <c r="E100" i="4"/>
  <c r="E99" i="4"/>
  <c r="D92" i="4"/>
  <c r="C92" i="4"/>
  <c r="G91" i="4"/>
  <c r="F91" i="4"/>
  <c r="E91" i="4"/>
  <c r="G90" i="4"/>
  <c r="F90" i="4"/>
  <c r="E90" i="4"/>
  <c r="G89" i="4"/>
  <c r="F89" i="4"/>
  <c r="E89" i="4"/>
  <c r="D87" i="4"/>
  <c r="C87" i="4"/>
  <c r="B87" i="4"/>
  <c r="D82" i="4"/>
  <c r="C82" i="4"/>
  <c r="G81" i="4"/>
  <c r="E81" i="4"/>
  <c r="G80" i="4"/>
  <c r="E80" i="4"/>
  <c r="G79" i="4"/>
  <c r="E79" i="4"/>
  <c r="D77" i="4"/>
  <c r="C77" i="4"/>
  <c r="B77" i="4"/>
  <c r="B71" i="4"/>
  <c r="B64" i="4"/>
  <c r="E48" i="5" s="1"/>
  <c r="B53" i="4"/>
  <c r="B44" i="4"/>
  <c r="E27" i="5" s="1"/>
  <c r="E101" i="4" l="1"/>
  <c r="B29" i="4" s="1"/>
  <c r="E16" i="5" s="1"/>
  <c r="M73" i="4"/>
  <c r="J43" i="4" s="1"/>
  <c r="J44" i="4" s="1"/>
  <c r="A46" i="4"/>
  <c r="E65" i="5"/>
  <c r="E64" i="5"/>
  <c r="C64" i="5"/>
  <c r="A72" i="5"/>
  <c r="B72" i="5"/>
  <c r="M64" i="4"/>
  <c r="J72" i="4"/>
  <c r="J29" i="4"/>
  <c r="G16" i="5" s="1"/>
  <c r="E92" i="4"/>
  <c r="B25" i="4" s="1"/>
  <c r="E12" i="5" s="1"/>
  <c r="F92" i="4"/>
  <c r="J25" i="4" s="1"/>
  <c r="G12" i="5" s="1"/>
  <c r="E82" i="4"/>
  <c r="B24" i="4" s="1"/>
  <c r="E11" i="5" s="1"/>
  <c r="B68" i="4"/>
  <c r="E52" i="5" s="1"/>
  <c r="E29" i="5"/>
  <c r="E36" i="5"/>
  <c r="B69" i="5"/>
  <c r="A74" i="5" s="1"/>
  <c r="C65" i="5"/>
  <c r="D65" i="5"/>
  <c r="A73" i="5"/>
  <c r="B73" i="5" s="1"/>
  <c r="J20" i="4"/>
  <c r="F79" i="4" l="1"/>
  <c r="F80" i="4"/>
  <c r="F81" i="4"/>
  <c r="B23" i="4"/>
  <c r="B30" i="4" s="1"/>
  <c r="K29" i="4" s="1"/>
  <c r="B74" i="5"/>
  <c r="G7" i="5"/>
  <c r="C73" i="5"/>
  <c r="D73" i="5" s="1"/>
  <c r="C74" i="5"/>
  <c r="D74" i="5" s="1"/>
  <c r="C72" i="5"/>
  <c r="D72" i="5" s="1"/>
  <c r="F82" i="4" l="1"/>
  <c r="J24" i="4" s="1"/>
  <c r="G11" i="5" s="1"/>
  <c r="E10" i="5"/>
  <c r="K27" i="4"/>
  <c r="E17" i="5"/>
  <c r="K25" i="4"/>
  <c r="K20" i="4"/>
  <c r="K28" i="4"/>
  <c r="K19" i="4"/>
  <c r="K21" i="4"/>
  <c r="K26" i="4"/>
  <c r="B35" i="4"/>
  <c r="E22" i="5" s="1"/>
  <c r="K22" i="4"/>
  <c r="D75" i="5"/>
  <c r="K24" i="4" l="1"/>
  <c r="J23" i="4"/>
  <c r="J30" i="4"/>
  <c r="G17" i="5" s="1"/>
  <c r="B13" i="4"/>
  <c r="B56" i="5" s="1"/>
  <c r="B37" i="4"/>
  <c r="C37" i="4" s="1"/>
  <c r="D71" i="4"/>
  <c r="K56" i="4"/>
  <c r="J33" i="4"/>
  <c r="G20" i="5" s="1"/>
  <c r="K23" i="4" l="1"/>
  <c r="G10" i="5"/>
  <c r="J35" i="4"/>
  <c r="M50" i="4" s="1"/>
  <c r="K33" i="4"/>
  <c r="M56" i="4" l="1"/>
  <c r="M54" i="4"/>
  <c r="J38" i="4"/>
  <c r="G13" i="4"/>
  <c r="E56" i="5" s="1"/>
  <c r="E30" i="5"/>
  <c r="G22" i="5"/>
  <c r="C13" i="4"/>
  <c r="C56" i="5" s="1"/>
  <c r="K57" i="4" l="1"/>
  <c r="A69" i="4"/>
  <c r="E13" i="4"/>
</calcChain>
</file>

<file path=xl/sharedStrings.xml><?xml version="1.0" encoding="utf-8"?>
<sst xmlns="http://schemas.openxmlformats.org/spreadsheetml/2006/main" count="383" uniqueCount="279">
  <si>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</si>
  <si>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</si>
  <si>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</si>
  <si>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</si>
  <si>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</si>
  <si>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</si>
  <si>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</si>
  <si>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</si>
  <si>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</si>
  <si>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</si>
  <si>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</si>
  <si>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</si>
  <si>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</si>
  <si>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</si>
  <si>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</si>
  <si>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</si>
  <si>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</si>
  <si>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</si>
  <si>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</si>
  <si>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</si>
  <si>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</si>
  <si>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</si>
  <si>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</si>
  <si>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</si>
  <si>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</si>
  <si>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</si>
  <si>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</si>
  <si>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</si>
  <si>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</si>
  <si>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</si>
  <si>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</si>
  <si>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</si>
  <si>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</si>
  <si>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</si>
  <si>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</si>
  <si>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</si>
  <si>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</si>
  <si>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</si>
  <si>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</si>
  <si>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</si>
  <si>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</si>
  <si>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</si>
  <si>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</si>
  <si>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</si>
  <si>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</si>
  <si>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</si>
  <si>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</si>
  <si>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</si>
  <si>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</si>
  <si>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</si>
  <si>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</si>
  <si>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</si>
  <si>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</si>
  <si>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</si>
  <si>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</si>
  <si>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</si>
  <si>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</si>
  <si>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</si>
  <si>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</si>
  <si>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</si>
  <si>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</si>
  <si>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</si>
  <si>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</si>
  <si>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</si>
  <si>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</si>
  <si>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</si>
  <si>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</si>
  <si>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</si>
  <si>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Rappel du statut juridique</t>
  </si>
  <si>
    <t>Personnel permanent éligible</t>
  </si>
  <si>
    <t>Paramétrage du plafond des frais de gestion et frais de structure</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</si>
  <si>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</si>
  <si>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</si>
  <si>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</si>
  <si>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</si>
  <si>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</si>
  <si>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</si>
  <si>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</si>
  <si>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</si>
  <si>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</si>
  <si>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</si>
  <si>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</si>
  <si>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</si>
  <si>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</si>
  <si>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</si>
  <si>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</si>
  <si>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</si>
  <si>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</si>
  <si>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</si>
  <si>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</si>
  <si>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</si>
  <si>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</si>
  <si>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</si>
  <si>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</si>
  <si>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</si>
  <si>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</si>
  <si>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</si>
  <si>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</si>
  <si>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</si>
  <si>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</si>
  <si>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</si>
  <si>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</si>
  <si>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</si>
  <si>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</si>
  <si>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</si>
  <si>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</si>
  <si>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</si>
  <si>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</si>
  <si>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</si>
  <si>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</si>
  <si>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</si>
  <si>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</si>
  <si>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</si>
  <si>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</si>
  <si>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</si>
  <si>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</si>
  <si>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</si>
  <si>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Dénomination sociale</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</si>
  <si>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</si>
  <si>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</si>
  <si>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</si>
  <si>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</si>
  <si>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</si>
  <si>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</si>
  <si>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</si>
  <si>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</si>
  <si>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</si>
  <si>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</si>
  <si>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</si>
  <si>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</si>
  <si>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</si>
  <si>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</si>
  <si>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</si>
  <si>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</si>
  <si>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</si>
  <si>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</si>
  <si>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</si>
  <si>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</si>
  <si>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</si>
  <si>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</si>
  <si>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</si>
  <si>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</si>
  <si>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</si>
  <si>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</si>
  <si>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</si>
  <si>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</si>
  <si>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</si>
  <si>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</si>
  <si>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</si>
  <si>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</si>
  <si>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</si>
  <si>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</si>
  <si>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</si>
  <si>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</si>
  <si>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</si>
  <si>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</si>
  <si>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</si>
  <si>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</si>
  <si>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</si>
  <si>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</si>
  <si>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</si>
  <si>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</si>
  <si>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</si>
  <si>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</si>
  <si>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</si>
  <si>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</si>
  <si>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</si>
  <si>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</si>
  <si>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</si>
  <si>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</si>
  <si>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</si>
  <si>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</si>
  <si>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</si>
  <si>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</si>
  <si>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</si>
  <si>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</si>
  <si>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</si>
  <si>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</si>
  <si>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</si>
  <si>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</si>
  <si>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</si>
  <si>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</si>
  <si>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</si>
  <si>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</si>
  <si>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</si>
  <si>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</si>
  <si>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</si>
  <si>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</si>
  <si>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</si>
  <si>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</si>
  <si>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</si>
  <si>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</si>
  <si>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</si>
  <si>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</si>
  <si>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</si>
  <si>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</si>
  <si>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</si>
  <si>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</si>
  <si>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</si>
  <si>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</si>
  <si>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</si>
  <si>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</si>
  <si>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</si>
  <si>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</si>
  <si>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</si>
  <si>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</si>
  <si>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</si>
  <si>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</si>
  <si>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</si>
  <si>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</si>
  <si>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</si>
  <si>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</si>
  <si>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</si>
  <si>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</si>
  <si>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</si>
  <si>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</si>
  <si>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</si>
  <si>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</si>
  <si>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</si>
  <si>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</si>
  <si>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</si>
  <si>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</si>
  <si>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</si>
  <si>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</si>
  <si>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</si>
  <si>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L'aide attribuée par l'OFB est de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</si>
  <si>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</si>
  <si>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</si>
  <si>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</si>
  <si>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</si>
  <si>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</si>
  <si>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 xml:space="preserve">A - Paramétrage des plafonds de financement par l'OFB </t>
  </si>
  <si>
    <t>Pramétrage de la prise en compte du personnel permanent</t>
  </si>
  <si>
    <t>Paramétrage du plafond des dépenses de déplacements et missions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</si>
  <si>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</si>
  <si>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</si>
  <si>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</si>
  <si>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</si>
  <si>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</si>
  <si>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</si>
  <si>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</si>
  <si>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</si>
  <si>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</si>
  <si>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</si>
  <si>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</si>
  <si>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</si>
  <si>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</si>
  <si>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</si>
  <si>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</si>
  <si>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</si>
  <si>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</si>
  <si>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</si>
  <si>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</si>
  <si>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</si>
  <si>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</si>
  <si>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</si>
  <si>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</si>
  <si>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</si>
  <si>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</si>
  <si>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</si>
  <si>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</si>
  <si>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</si>
  <si>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</si>
  <si>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</si>
  <si>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</si>
  <si>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</si>
  <si>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Dépenses d'amortissement des investissements (dépenses d'équipement immobilisées - uniquement amortissement) (68)</t>
  </si>
  <si>
    <t>V2.2</t>
  </si>
  <si>
    <t>Ne pas renseigner - remplissage automatique à partir des éléments ci-dessous</t>
  </si>
  <si>
    <t xml:space="preserve"> - dont Etat et services déconcentrés (autres ministères que Transition écologique)</t>
  </si>
  <si>
    <r>
      <t xml:space="preserve">Détailler les financements sollicités 
</t>
    </r>
    <r>
      <rPr>
        <b/>
        <sz val="11"/>
        <rFont val="Calibri"/>
        <family val="2"/>
        <scheme val="minor"/>
      </rPr>
      <t xml:space="preserve">Les financements de l'OFB ne sont pas cumulables avec ceux du Ministère de la Transition écologique pour cet appel à projets </t>
    </r>
    <r>
      <rPr>
        <sz val="11"/>
        <rFont val="Calibri"/>
        <family val="2"/>
        <scheme val="minor"/>
      </rPr>
      <t>(possibilité d'avoir un financement d'un autre minstère éventuellement)</t>
    </r>
  </si>
  <si>
    <r>
      <t>IV-i - Emplois permanents partiellement affectés au projet (</t>
    </r>
    <r>
      <rPr>
        <b/>
        <u/>
        <sz val="14"/>
        <color rgb="FFFF0000"/>
        <rFont val="Calibri"/>
        <family val="2"/>
        <scheme val="minor"/>
      </rPr>
      <t>pour les collectivités, ces dépenses ne sont pas éligibles aux aides de l'OFB : elles peuvent figurer dans le plan de financement mais le taux de 80% sera calculé sans ces dépenses).</t>
    </r>
  </si>
  <si>
    <t>* = dépense de personnel / ETPT : pour les collectivités, ces dépenses ne sont pas éligibles aux aides de l'OFB : elles peuvent figurer dans le plan de financement mais le taux de 80% sera calculé sans ces dépenses</t>
  </si>
  <si>
    <t>Durée de réalisation du projet :</t>
  </si>
  <si>
    <t>par ex prestation d'un paysagiste concepteur pour aider à la réalisation du plan</t>
  </si>
  <si>
    <t xml:space="preserve"> (hors dépenses d'investissement à renseigner dans les amortissements)
par ex pour des réunions ou des ateliers avec les habitants ou les acteurs du territoire</t>
  </si>
  <si>
    <t>par ex pour l'indemnisation de stagiaires</t>
  </si>
  <si>
    <t>en principe pas de subventions données pour cet AAP</t>
  </si>
  <si>
    <t>pour un porteur de projet associatif uniquement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</si>
</sst>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_-* #,##0.00,_€_-;\-* #,##0.00,_€_-;_-* \-??\ _€_-;_-@_-"/>
    <numFmt numFmtId="166" formatCode="_-* #,##0.00\ [$€-40C]_-;\-* #,##0.00\ [$€-40C]_-;_-* &quot;-&quot;??\ [$€-40C]_-;_-@_-"/>
  </numFmts>
  <fonts count="56"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
      <b/>
      <u/>
      <sz val="14"/>
      <color rgb="FFFF0000"/>
      <name val="Calibri"/>
      <family val="2"/>
      <scheme val="minor"/>
    </font>
    <font>
      <b/>
      <i/>
      <sz val="10"/>
      <color rgb="FFFF0000"/>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1">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164"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5" fontId="17" fillId="0" borderId="0" applyBorder="0" applyProtection="0"/>
    <xf numFmtId="44" fontId="2" fillId="0" borderId="0" applyFont="0" applyFill="0" applyBorder="0" applyAlignment="0" applyProtection="0"/>
  </cellStyleXfs>
  <cellXfs count="531">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22" fillId="0" borderId="0" xfId="0" applyFont="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4" fontId="24" fillId="4" borderId="24" xfId="0" applyNumberFormat="1" applyFont="1" applyFill="1" applyBorder="1" applyAlignment="1">
      <alignment horizontal="right"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164"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164" fontId="25" fillId="7" borderId="1" xfId="1" applyFont="1" applyFill="1" applyBorder="1" applyAlignment="1">
      <alignment horizontal="center" vertical="center" wrapText="1"/>
    </xf>
    <xf numFmtId="164"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164"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164"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164"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164"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164" fontId="1" fillId="5" borderId="11" xfId="1" applyFont="1" applyFill="1" applyBorder="1" applyAlignment="1">
      <alignment vertical="center"/>
    </xf>
    <xf numFmtId="164"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164"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164"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6" fontId="15" fillId="4" borderId="72" xfId="1" applyNumberFormat="1" applyFont="1" applyFill="1" applyBorder="1" applyAlignment="1">
      <alignment vertical="center"/>
    </xf>
    <xf numFmtId="0" fontId="15" fillId="0" borderId="75"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5" xfId="0" applyFont="1" applyFill="1" applyBorder="1" applyAlignment="1">
      <alignment vertical="center" wrapText="1"/>
    </xf>
    <xf numFmtId="164" fontId="15" fillId="4" borderId="72" xfId="1" applyFont="1" applyFill="1" applyBorder="1" applyAlignment="1">
      <alignment vertical="center"/>
    </xf>
    <xf numFmtId="0" fontId="15" fillId="0" borderId="76" xfId="0" applyFont="1" applyFill="1" applyBorder="1" applyAlignment="1">
      <alignment vertical="center" wrapText="1"/>
    </xf>
    <xf numFmtId="164" fontId="15" fillId="4" borderId="77"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79"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0"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1"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164"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164" fontId="7" fillId="0" borderId="0" xfId="1" applyFont="1" applyAlignment="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6" xfId="0" applyNumberFormat="1" applyFont="1" applyFill="1" applyBorder="1" applyAlignment="1">
      <alignment horizontal="left" vertical="center"/>
    </xf>
    <xf numFmtId="0" fontId="7" fillId="15" borderId="82" xfId="0" applyFont="1" applyFill="1" applyBorder="1" applyAlignment="1">
      <alignment vertical="center"/>
    </xf>
    <xf numFmtId="0" fontId="7" fillId="15" borderId="84"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2" xfId="0" applyFont="1" applyFill="1" applyBorder="1" applyAlignment="1" applyProtection="1">
      <alignment vertical="center"/>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164"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xf numFmtId="0" fontId="44" fillId="7" borderId="5" xfId="0" applyFont="1" applyFill="1" applyBorder="1" applyAlignment="1" applyProtection="1">
      <alignment vertical="center" wrapText="1"/>
      <protection locked="0"/>
    </xf>
    <xf numFmtId="0" fontId="55" fillId="0" borderId="0" xfId="0" applyFont="1" applyAlignment="1">
      <alignment vertical="center" wrapText="1"/>
    </xf>
    <xf numFmtId="0" fontId="0" fillId="16" borderId="0" xfId="0" applyFont="1" applyFill="1" applyAlignment="1">
      <alignment vertical="center"/>
    </xf>
    <xf numFmtId="0" fontId="1" fillId="16" borderId="1" xfId="0" applyFont="1" applyFill="1" applyBorder="1" applyAlignment="1">
      <alignment horizontal="center" vertical="center" wrapText="1"/>
    </xf>
    <xf numFmtId="0" fontId="1" fillId="16" borderId="1" xfId="0" applyFont="1" applyFill="1" applyBorder="1" applyAlignment="1">
      <alignment vertical="center" wrapText="1"/>
    </xf>
    <xf numFmtId="4" fontId="24" fillId="16" borderId="24" xfId="0" applyNumberFormat="1" applyFont="1" applyFill="1" applyBorder="1" applyAlignment="1">
      <alignment horizontal="right" vertical="center" wrapText="1"/>
    </xf>
    <xf numFmtId="10" fontId="24" fillId="16" borderId="11" xfId="2" applyNumberFormat="1" applyFont="1" applyFill="1" applyBorder="1" applyAlignment="1">
      <alignment horizontal="center" vertical="center" wrapText="1"/>
    </xf>
    <xf numFmtId="0" fontId="10" fillId="10" borderId="46" xfId="0" applyFont="1" applyFill="1" applyBorder="1" applyAlignment="1">
      <alignment vertical="center"/>
    </xf>
    <xf numFmtId="0" fontId="10" fillId="7" borderId="46" xfId="0" applyFont="1" applyFill="1" applyBorder="1" applyAlignment="1">
      <alignment vertical="center"/>
    </xf>
    <xf numFmtId="0" fontId="10" fillId="13" borderId="0" xfId="0" applyFont="1" applyFill="1" applyBorder="1" applyAlignment="1">
      <alignment vertical="center"/>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11" fillId="0" borderId="39" xfId="0" applyFont="1" applyBorder="1" applyAlignment="1">
      <alignment horizontal="left" vertical="top" wrapText="1"/>
    </xf>
    <xf numFmtId="0" fontId="6" fillId="11" borderId="39" xfId="0" applyFont="1" applyFill="1" applyBorder="1" applyAlignment="1">
      <alignment horizontal="left" vertical="top" wrapText="1"/>
    </xf>
    <xf numFmtId="0" fontId="21" fillId="0" borderId="1"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21" fillId="0" borderId="11"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0" fontId="23" fillId="7" borderId="27" xfId="0" applyFont="1" applyFill="1" applyBorder="1" applyAlignment="1">
      <alignment horizontal="left" vertical="center"/>
    </xf>
    <xf numFmtId="0" fontId="23" fillId="7" borderId="3" xfId="0" applyFont="1" applyFill="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24" fillId="7" borderId="1" xfId="0" applyFont="1" applyFill="1" applyBorder="1" applyAlignment="1">
      <alignment horizontal="left" vertical="center" wrapText="1"/>
    </xf>
    <xf numFmtId="0" fontId="12" fillId="0" borderId="0" xfId="0" applyFont="1" applyAlignment="1">
      <alignment horizontal="left" vertical="center"/>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39" fillId="4" borderId="9" xfId="0" applyFont="1" applyFill="1" applyBorder="1" applyAlignment="1">
      <alignment horizontal="left" vertical="center"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8"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27" fillId="13" borderId="46" xfId="0"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2"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5" xfId="0" applyFont="1" applyFill="1" applyBorder="1" applyAlignment="1" applyProtection="1">
      <alignment horizontal="left" vertical="center" wrapText="1"/>
    </xf>
    <xf numFmtId="0" fontId="27" fillId="11" borderId="85"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1" fillId="6" borderId="46" xfId="0" applyFont="1" applyFill="1" applyBorder="1" applyAlignment="1" applyProtection="1">
      <alignment horizontal="left" vertical="center" wrapText="1"/>
    </xf>
  </cellXfs>
  <cellStyles count="11">
    <cellStyle name="Lien hypertexte" xfId="3" builtinId="8"/>
    <cellStyle name="Milliers" xfId="1" builtinId="3"/>
    <cellStyle name="Milliers 2" xfId="9"/>
    <cellStyle name="Milliers 3" xfId="6"/>
    <cellStyle name="Monétaire" xfId="10" builtinId="4"/>
    <cellStyle name="Monétaire 2" xfId="5"/>
    <cellStyle name="Normal" xfId="0" builtinId="0"/>
    <cellStyle name="Normal 2" xfId="4"/>
    <cellStyle name="Pourcentage" xfId="2" builtinId="5"/>
    <cellStyle name="Pourcentage 2" xfId="7"/>
    <cellStyle name="Pourcentage 3" xfId="8"/>
  </cellStyles>
  <dxfs count="6">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161026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7"/>
    <pageSetUpPr fitToPage="1"/>
  </sheetPr>
  <dimension ref="A1:M77"/>
  <sheetViews>
    <sheetView topLeftCell="A79" zoomScale="115" zoomScaleNormal="115" zoomScaleSheetLayoutView="70" workbookViewId="0">
      <selection activeCell="A4" sqref="A4:D4"/>
    </sheetView>
  </sheetViews>
  <sheetFormatPr baseColWidth="10" defaultRowHeight="14.4" x14ac:dyDescent="0.3"/>
  <cols>
    <col min="1" max="1" width="26.77734375" customWidth="1"/>
    <col min="2" max="2" width="56.77734375" customWidth="1"/>
    <col min="3" max="3" width="20.77734375" style="12" customWidth="1"/>
    <col min="4" max="4" width="13" customWidth="1"/>
  </cols>
  <sheetData>
    <row r="1" spans="1:13" ht="74.25" customHeight="1" x14ac:dyDescent="0.3">
      <c r="A1" s="54"/>
      <c r="B1" s="55" t="s">
        <v>124</v>
      </c>
      <c r="C1" s="56"/>
      <c r="D1" s="56"/>
    </row>
    <row r="2" spans="1:13" s="3" customFormat="1" x14ac:dyDescent="0.3">
      <c r="A2" s="57" t="s">
        <v>125</v>
      </c>
      <c r="B2" s="58"/>
      <c r="C2" s="58"/>
      <c r="D2" s="58"/>
    </row>
    <row r="3" spans="1:13" s="3" customFormat="1" x14ac:dyDescent="0.3">
      <c r="A3" s="59" t="s">
        <v>23</v>
      </c>
      <c r="B3" s="58"/>
      <c r="C3" s="58"/>
      <c r="D3" s="58"/>
    </row>
    <row r="4" spans="1:13" s="4" customFormat="1" ht="30" customHeight="1" x14ac:dyDescent="0.3">
      <c r="A4" s="419" t="s">
        <v>102</v>
      </c>
      <c r="B4" s="419"/>
      <c r="C4" s="419"/>
      <c r="D4" s="419"/>
    </row>
    <row r="5" spans="1:13" s="11" customFormat="1" ht="43.5" customHeight="1" thickBot="1" x14ac:dyDescent="0.35">
      <c r="A5" s="433" t="s">
        <v>11</v>
      </c>
      <c r="B5" s="434"/>
      <c r="C5" s="434"/>
      <c r="D5" s="434"/>
    </row>
    <row r="6" spans="1:13" ht="57.6" x14ac:dyDescent="0.3">
      <c r="A6" s="14" t="s">
        <v>5</v>
      </c>
      <c r="B6" s="439" t="s">
        <v>24</v>
      </c>
      <c r="C6" s="440"/>
      <c r="D6" s="60" t="s">
        <v>31</v>
      </c>
      <c r="E6" s="4"/>
      <c r="F6" s="4"/>
      <c r="G6" s="4"/>
      <c r="H6" s="4"/>
      <c r="I6" s="4"/>
      <c r="J6" s="5"/>
      <c r="K6" s="4"/>
      <c r="L6" s="4"/>
      <c r="M6" s="4"/>
    </row>
    <row r="7" spans="1:13" ht="62.25" customHeight="1" thickBot="1" x14ac:dyDescent="0.35">
      <c r="A7" s="435" t="s">
        <v>101</v>
      </c>
      <c r="B7" s="436"/>
      <c r="C7" s="436"/>
      <c r="D7" s="47">
        <v>14</v>
      </c>
    </row>
    <row r="8" spans="1:13" ht="15" thickBot="1" x14ac:dyDescent="0.35">
      <c r="A8" s="18" t="s">
        <v>9</v>
      </c>
      <c r="B8" s="437"/>
      <c r="C8" s="438"/>
      <c r="D8" s="23"/>
    </row>
    <row r="9" spans="1:13" ht="100.5" customHeight="1" thickBot="1" x14ac:dyDescent="0.35">
      <c r="A9" s="61" t="s">
        <v>83</v>
      </c>
      <c r="B9" s="420" t="s">
        <v>94</v>
      </c>
      <c r="C9" s="420"/>
      <c r="D9" s="46" t="s">
        <v>32</v>
      </c>
    </row>
    <row r="10" spans="1:13" ht="78.75" customHeight="1" x14ac:dyDescent="0.3">
      <c r="A10" s="62" t="s">
        <v>126</v>
      </c>
      <c r="B10" s="421" t="s">
        <v>127</v>
      </c>
      <c r="C10" s="421"/>
      <c r="D10" s="21" t="s">
        <v>56</v>
      </c>
    </row>
    <row r="11" spans="1:13" ht="15" thickBot="1" x14ac:dyDescent="0.35">
      <c r="A11" s="62" t="s">
        <v>64</v>
      </c>
      <c r="B11" s="422" t="s">
        <v>26</v>
      </c>
      <c r="C11" s="423"/>
      <c r="D11" s="21" t="s">
        <v>32</v>
      </c>
    </row>
    <row r="12" spans="1:13" ht="369.75" customHeight="1" thickBot="1" x14ac:dyDescent="0.35">
      <c r="A12" s="62" t="s">
        <v>128</v>
      </c>
      <c r="B12" s="425" t="s">
        <v>129</v>
      </c>
      <c r="C12" s="426"/>
      <c r="D12" s="46" t="s">
        <v>32</v>
      </c>
    </row>
    <row r="13" spans="1:13" ht="201" customHeight="1" thickBot="1" x14ac:dyDescent="0.35">
      <c r="A13" s="61" t="s">
        <v>130</v>
      </c>
      <c r="B13" s="420" t="s">
        <v>131</v>
      </c>
      <c r="C13" s="420"/>
      <c r="D13" s="46" t="s">
        <v>32</v>
      </c>
    </row>
    <row r="14" spans="1:13" x14ac:dyDescent="0.3">
      <c r="A14" s="63" t="s">
        <v>37</v>
      </c>
      <c r="B14" s="427" t="s">
        <v>132</v>
      </c>
      <c r="C14" s="427"/>
      <c r="D14" s="64"/>
    </row>
    <row r="15" spans="1:13" ht="72" customHeight="1" x14ac:dyDescent="0.3">
      <c r="A15" s="62" t="s">
        <v>103</v>
      </c>
      <c r="B15" s="421" t="s">
        <v>133</v>
      </c>
      <c r="C15" s="421"/>
      <c r="D15" s="21" t="s">
        <v>57</v>
      </c>
    </row>
    <row r="16" spans="1:13" ht="72.75" customHeight="1" x14ac:dyDescent="0.3">
      <c r="A16" s="62" t="s">
        <v>104</v>
      </c>
      <c r="B16" s="421" t="s">
        <v>133</v>
      </c>
      <c r="C16" s="421"/>
      <c r="D16" s="21" t="s">
        <v>57</v>
      </c>
    </row>
    <row r="17" spans="1:4" ht="15.75" customHeight="1" thickBot="1" x14ac:dyDescent="0.35">
      <c r="A17" s="65" t="s">
        <v>4</v>
      </c>
      <c r="B17" s="428" t="s">
        <v>27</v>
      </c>
      <c r="C17" s="428"/>
      <c r="D17" s="22"/>
    </row>
    <row r="18" spans="1:4" ht="30.75" customHeight="1" thickBot="1" x14ac:dyDescent="0.35">
      <c r="A18" s="61" t="s">
        <v>38</v>
      </c>
      <c r="B18" s="429" t="s">
        <v>105</v>
      </c>
      <c r="C18" s="429"/>
      <c r="D18" s="46" t="s">
        <v>32</v>
      </c>
    </row>
    <row r="19" spans="1:4" ht="55.8" thickBot="1" x14ac:dyDescent="0.35">
      <c r="A19" s="61" t="s">
        <v>84</v>
      </c>
      <c r="B19" s="429" t="s">
        <v>106</v>
      </c>
      <c r="C19" s="429"/>
      <c r="D19" s="46" t="s">
        <v>32</v>
      </c>
    </row>
    <row r="20" spans="1:4" ht="15" thickBot="1" x14ac:dyDescent="0.35">
      <c r="A20" s="37"/>
      <c r="B20" s="66"/>
      <c r="C20" s="67"/>
      <c r="D20" s="68"/>
    </row>
    <row r="21" spans="1:4" ht="15" customHeight="1" x14ac:dyDescent="0.3">
      <c r="A21" s="19" t="s">
        <v>10</v>
      </c>
      <c r="B21" s="424"/>
      <c r="C21" s="424"/>
      <c r="D21" s="20"/>
    </row>
    <row r="22" spans="1:4" ht="101.25" customHeight="1" thickBot="1" x14ac:dyDescent="0.35">
      <c r="A22" s="69" t="s">
        <v>134</v>
      </c>
      <c r="B22" s="441" t="s">
        <v>135</v>
      </c>
      <c r="C22" s="441"/>
      <c r="D22" s="70">
        <v>24</v>
      </c>
    </row>
    <row r="23" spans="1:4" x14ac:dyDescent="0.3">
      <c r="A23" s="29"/>
      <c r="B23" s="68"/>
      <c r="C23" s="71"/>
      <c r="D23" s="68"/>
    </row>
    <row r="24" spans="1:4" s="11" customFormat="1" ht="71.25" customHeight="1" thickBot="1" x14ac:dyDescent="0.35">
      <c r="A24" s="444" t="s">
        <v>136</v>
      </c>
      <c r="B24" s="445"/>
      <c r="C24" s="445"/>
      <c r="D24" s="445"/>
    </row>
    <row r="25" spans="1:4" ht="41.4" x14ac:dyDescent="0.3">
      <c r="A25" s="72" t="s">
        <v>21</v>
      </c>
      <c r="B25" s="442" t="s">
        <v>24</v>
      </c>
      <c r="C25" s="442"/>
      <c r="D25" s="73" t="s">
        <v>31</v>
      </c>
    </row>
    <row r="26" spans="1:4" ht="25.5" customHeight="1" x14ac:dyDescent="0.3">
      <c r="A26" s="9" t="s">
        <v>16</v>
      </c>
      <c r="B26" s="446"/>
      <c r="C26" s="446"/>
      <c r="D26" s="74">
        <v>20</v>
      </c>
    </row>
    <row r="27" spans="1:4" ht="58.5" customHeight="1" x14ac:dyDescent="0.3">
      <c r="A27" s="9" t="s">
        <v>58</v>
      </c>
      <c r="B27" s="443" t="s">
        <v>30</v>
      </c>
      <c r="C27" s="443"/>
      <c r="D27" s="74">
        <v>19</v>
      </c>
    </row>
    <row r="28" spans="1:4" x14ac:dyDescent="0.3">
      <c r="A28" s="68"/>
      <c r="B28" s="68"/>
      <c r="C28" s="71"/>
      <c r="D28" s="68"/>
    </row>
    <row r="29" spans="1:4" s="11" customFormat="1" ht="43.5" customHeight="1" thickBot="1" x14ac:dyDescent="0.35">
      <c r="A29" s="444" t="s">
        <v>14</v>
      </c>
      <c r="B29" s="445"/>
      <c r="C29" s="445"/>
      <c r="D29" s="445"/>
    </row>
    <row r="30" spans="1:4" ht="41.4" x14ac:dyDescent="0.3">
      <c r="A30" s="75" t="s">
        <v>6</v>
      </c>
      <c r="B30" s="451" t="s">
        <v>24</v>
      </c>
      <c r="C30" s="451"/>
      <c r="D30" s="76" t="s">
        <v>31</v>
      </c>
    </row>
    <row r="31" spans="1:4" ht="15" thickBot="1" x14ac:dyDescent="0.35">
      <c r="A31" s="77" t="s">
        <v>22</v>
      </c>
      <c r="B31" s="452"/>
      <c r="C31" s="452"/>
      <c r="D31" s="78"/>
    </row>
    <row r="32" spans="1:4" ht="42" thickBot="1" x14ac:dyDescent="0.35">
      <c r="A32" s="79" t="s">
        <v>137</v>
      </c>
      <c r="B32" s="447" t="s">
        <v>138</v>
      </c>
      <c r="C32" s="447"/>
      <c r="D32" s="80" t="s">
        <v>33</v>
      </c>
    </row>
    <row r="33" spans="1:4" ht="28.2" thickBot="1" x14ac:dyDescent="0.35">
      <c r="A33" s="79" t="s">
        <v>139</v>
      </c>
      <c r="B33" s="447" t="s">
        <v>28</v>
      </c>
      <c r="C33" s="447"/>
      <c r="D33" s="80" t="s">
        <v>33</v>
      </c>
    </row>
    <row r="34" spans="1:4" x14ac:dyDescent="0.3">
      <c r="A34" s="81" t="s">
        <v>140</v>
      </c>
      <c r="B34" s="448" t="s">
        <v>141</v>
      </c>
      <c r="C34" s="448"/>
      <c r="D34" s="453" t="s">
        <v>33</v>
      </c>
    </row>
    <row r="35" spans="1:4" ht="27.6" x14ac:dyDescent="0.3">
      <c r="A35" s="82" t="s">
        <v>142</v>
      </c>
      <c r="B35" s="418" t="s">
        <v>143</v>
      </c>
      <c r="C35" s="418"/>
      <c r="D35" s="431"/>
    </row>
    <row r="36" spans="1:4" ht="27.6" x14ac:dyDescent="0.3">
      <c r="A36" s="83" t="s">
        <v>144</v>
      </c>
      <c r="B36" s="418" t="s">
        <v>145</v>
      </c>
      <c r="C36" s="418"/>
      <c r="D36" s="431"/>
    </row>
    <row r="37" spans="1:4" ht="41.4" x14ac:dyDescent="0.3">
      <c r="A37" s="83" t="s">
        <v>146</v>
      </c>
      <c r="B37" s="418" t="s">
        <v>147</v>
      </c>
      <c r="C37" s="418"/>
      <c r="D37" s="431"/>
    </row>
    <row r="38" spans="1:4" ht="55.2" x14ac:dyDescent="0.3">
      <c r="A38" s="83" t="s">
        <v>148</v>
      </c>
      <c r="B38" s="418" t="s">
        <v>149</v>
      </c>
      <c r="C38" s="418"/>
      <c r="D38" s="431"/>
    </row>
    <row r="39" spans="1:4" x14ac:dyDescent="0.3">
      <c r="A39" s="83" t="s">
        <v>150</v>
      </c>
      <c r="B39" s="418" t="s">
        <v>151</v>
      </c>
      <c r="C39" s="418"/>
      <c r="D39" s="431"/>
    </row>
    <row r="40" spans="1:4" ht="27.6" x14ac:dyDescent="0.3">
      <c r="A40" s="83" t="s">
        <v>152</v>
      </c>
      <c r="B40" s="418" t="s">
        <v>151</v>
      </c>
      <c r="C40" s="418"/>
      <c r="D40" s="431"/>
    </row>
    <row r="41" spans="1:4" ht="69" x14ac:dyDescent="0.3">
      <c r="A41" s="83" t="s">
        <v>153</v>
      </c>
      <c r="B41" s="418" t="s">
        <v>151</v>
      </c>
      <c r="C41" s="418"/>
      <c r="D41" s="431"/>
    </row>
    <row r="42" spans="1:4" ht="41.4" x14ac:dyDescent="0.3">
      <c r="A42" s="83" t="s">
        <v>154</v>
      </c>
      <c r="B42" s="418" t="s">
        <v>151</v>
      </c>
      <c r="C42" s="418"/>
      <c r="D42" s="431"/>
    </row>
    <row r="43" spans="1:4" ht="25.5" customHeight="1" x14ac:dyDescent="0.3">
      <c r="A43" s="83" t="s">
        <v>155</v>
      </c>
      <c r="B43" s="418" t="s">
        <v>156</v>
      </c>
      <c r="C43" s="418"/>
      <c r="D43" s="431"/>
    </row>
    <row r="44" spans="1:4" ht="41.4" x14ac:dyDescent="0.3">
      <c r="A44" s="83" t="s">
        <v>157</v>
      </c>
      <c r="B44" s="418" t="s">
        <v>151</v>
      </c>
      <c r="C44" s="418"/>
      <c r="D44" s="431"/>
    </row>
    <row r="45" spans="1:4" ht="28.2" thickBot="1" x14ac:dyDescent="0.35">
      <c r="A45" s="84" t="s">
        <v>158</v>
      </c>
      <c r="B45" s="450" t="s">
        <v>29</v>
      </c>
      <c r="C45" s="450"/>
      <c r="D45" s="432"/>
    </row>
    <row r="46" spans="1:4" ht="27.6" x14ac:dyDescent="0.3">
      <c r="A46" s="81" t="s">
        <v>159</v>
      </c>
      <c r="B46" s="448" t="s">
        <v>160</v>
      </c>
      <c r="C46" s="448"/>
      <c r="D46" s="453" t="s">
        <v>33</v>
      </c>
    </row>
    <row r="47" spans="1:4" ht="27.6" x14ac:dyDescent="0.3">
      <c r="A47" s="83" t="s">
        <v>161</v>
      </c>
      <c r="B47" s="449" t="s">
        <v>162</v>
      </c>
      <c r="C47" s="418"/>
      <c r="D47" s="431"/>
    </row>
    <row r="48" spans="1:4" ht="28.2" thickBot="1" x14ac:dyDescent="0.35">
      <c r="A48" s="84" t="s">
        <v>163</v>
      </c>
      <c r="B48" s="450"/>
      <c r="C48" s="450"/>
      <c r="D48" s="432"/>
    </row>
    <row r="49" spans="1:4" ht="159.75" customHeight="1" thickBot="1" x14ac:dyDescent="0.35">
      <c r="A49" s="79" t="s">
        <v>39</v>
      </c>
      <c r="B49" s="447" t="s">
        <v>40</v>
      </c>
      <c r="C49" s="447"/>
      <c r="D49" s="80" t="s">
        <v>33</v>
      </c>
    </row>
    <row r="50" spans="1:4" x14ac:dyDescent="0.3">
      <c r="A50" s="68"/>
      <c r="B50" s="68"/>
      <c r="C50" s="71"/>
      <c r="D50" s="68"/>
    </row>
    <row r="51" spans="1:4" s="11" customFormat="1" ht="43.5" customHeight="1" x14ac:dyDescent="0.3">
      <c r="A51" s="444" t="s">
        <v>164</v>
      </c>
      <c r="B51" s="444"/>
      <c r="C51" s="444"/>
      <c r="D51" s="444"/>
    </row>
    <row r="52" spans="1:4" s="11" customFormat="1" ht="32.25" customHeight="1" thickBot="1" x14ac:dyDescent="0.35">
      <c r="A52" s="454" t="s">
        <v>165</v>
      </c>
      <c r="B52" s="454"/>
      <c r="C52" s="454"/>
      <c r="D52" s="454"/>
    </row>
    <row r="53" spans="1:4" ht="48.75" customHeight="1" x14ac:dyDescent="0.3">
      <c r="A53" s="85" t="s">
        <v>9</v>
      </c>
      <c r="B53" s="457" t="s">
        <v>24</v>
      </c>
      <c r="C53" s="458"/>
      <c r="D53" s="86" t="s">
        <v>31</v>
      </c>
    </row>
    <row r="54" spans="1:4" ht="83.25" customHeight="1" x14ac:dyDescent="0.3">
      <c r="A54" s="6" t="s">
        <v>48</v>
      </c>
      <c r="B54" s="418" t="s">
        <v>107</v>
      </c>
      <c r="C54" s="418"/>
      <c r="D54" s="74" t="s">
        <v>52</v>
      </c>
    </row>
    <row r="55" spans="1:4" x14ac:dyDescent="0.3">
      <c r="A55" s="9" t="s">
        <v>17</v>
      </c>
      <c r="B55" s="418" t="s">
        <v>53</v>
      </c>
      <c r="C55" s="418"/>
      <c r="D55" s="87"/>
    </row>
    <row r="56" spans="1:4" ht="223.5" customHeight="1" x14ac:dyDescent="0.3">
      <c r="A56" s="9" t="s">
        <v>166</v>
      </c>
      <c r="B56" s="418" t="s">
        <v>167</v>
      </c>
      <c r="C56" s="418"/>
      <c r="D56" s="88">
        <v>17</v>
      </c>
    </row>
    <row r="57" spans="1:4" ht="15" thickBot="1" x14ac:dyDescent="0.35">
      <c r="A57" s="455" t="s">
        <v>109</v>
      </c>
      <c r="B57" s="455"/>
      <c r="C57" s="455"/>
      <c r="D57" s="455"/>
    </row>
    <row r="58" spans="1:4" ht="41.4" x14ac:dyDescent="0.3">
      <c r="A58" s="9" t="s">
        <v>72</v>
      </c>
      <c r="B58" s="456" t="s">
        <v>168</v>
      </c>
      <c r="C58" s="456"/>
      <c r="D58" s="89"/>
    </row>
    <row r="59" spans="1:4" ht="27.6" x14ac:dyDescent="0.3">
      <c r="A59" s="9" t="s">
        <v>43</v>
      </c>
      <c r="B59" s="456"/>
      <c r="C59" s="456"/>
      <c r="D59" s="89"/>
    </row>
    <row r="60" spans="1:4" ht="76.5" customHeight="1" x14ac:dyDescent="0.3">
      <c r="A60" s="9" t="s">
        <v>169</v>
      </c>
      <c r="B60" s="456" t="s">
        <v>170</v>
      </c>
      <c r="C60" s="456"/>
      <c r="D60" s="87"/>
    </row>
    <row r="61" spans="1:4" ht="42" thickBot="1" x14ac:dyDescent="0.35">
      <c r="A61" s="10" t="s">
        <v>25</v>
      </c>
      <c r="B61" s="459" t="s">
        <v>47</v>
      </c>
      <c r="C61" s="459"/>
      <c r="D61" s="90"/>
    </row>
    <row r="62" spans="1:4" ht="15" thickBot="1" x14ac:dyDescent="0.35">
      <c r="A62" s="455" t="s">
        <v>110</v>
      </c>
      <c r="B62" s="455"/>
      <c r="C62" s="455"/>
      <c r="D62" s="455"/>
    </row>
    <row r="63" spans="1:4" x14ac:dyDescent="0.3">
      <c r="A63" s="9" t="s">
        <v>111</v>
      </c>
      <c r="B63" s="418" t="s">
        <v>171</v>
      </c>
      <c r="C63" s="418"/>
      <c r="D63" s="89"/>
    </row>
    <row r="64" spans="1:4" x14ac:dyDescent="0.3">
      <c r="A64" s="9" t="s">
        <v>112</v>
      </c>
      <c r="B64" s="416" t="s">
        <v>172</v>
      </c>
      <c r="C64" s="417"/>
      <c r="D64" s="89"/>
    </row>
    <row r="65" spans="1:9" ht="23.25" customHeight="1" x14ac:dyDescent="0.3">
      <c r="A65" s="9" t="s">
        <v>113</v>
      </c>
      <c r="B65" s="418" t="s">
        <v>114</v>
      </c>
      <c r="C65" s="418"/>
      <c r="D65" s="87"/>
    </row>
    <row r="66" spans="1:9" ht="42" thickBot="1" x14ac:dyDescent="0.35">
      <c r="A66" s="10" t="s">
        <v>25</v>
      </c>
      <c r="B66" s="450" t="s">
        <v>47</v>
      </c>
      <c r="C66" s="450"/>
      <c r="D66" s="90"/>
    </row>
    <row r="67" spans="1:9" x14ac:dyDescent="0.3">
      <c r="A67" s="91"/>
      <c r="B67" s="92"/>
      <c r="C67" s="71"/>
      <c r="D67" s="68"/>
    </row>
    <row r="68" spans="1:9" s="11" customFormat="1" ht="43.5" customHeight="1" thickBot="1" x14ac:dyDescent="0.35">
      <c r="A68" s="444" t="s">
        <v>173</v>
      </c>
      <c r="B68" s="445"/>
      <c r="C68" s="445"/>
      <c r="D68" s="445"/>
    </row>
    <row r="69" spans="1:9" ht="36" x14ac:dyDescent="0.3">
      <c r="A69" s="18" t="s">
        <v>9</v>
      </c>
      <c r="B69" s="414" t="s">
        <v>24</v>
      </c>
      <c r="C69" s="415"/>
      <c r="D69" s="93" t="s">
        <v>31</v>
      </c>
    </row>
    <row r="70" spans="1:9" ht="41.4" x14ac:dyDescent="0.3">
      <c r="A70" s="9" t="s">
        <v>18</v>
      </c>
      <c r="B70" s="418"/>
      <c r="C70" s="418"/>
      <c r="D70" s="430" t="s">
        <v>55</v>
      </c>
      <c r="I70" s="11"/>
    </row>
    <row r="71" spans="1:9" x14ac:dyDescent="0.3">
      <c r="A71" s="9" t="s">
        <v>19</v>
      </c>
      <c r="B71" s="418" t="s">
        <v>54</v>
      </c>
      <c r="C71" s="418"/>
      <c r="D71" s="431"/>
    </row>
    <row r="72" spans="1:9" ht="27.6" x14ac:dyDescent="0.3">
      <c r="A72" s="9" t="s">
        <v>46</v>
      </c>
      <c r="B72" s="418" t="s">
        <v>50</v>
      </c>
      <c r="C72" s="418"/>
      <c r="D72" s="431"/>
    </row>
    <row r="73" spans="1:9" ht="27.6" x14ac:dyDescent="0.3">
      <c r="A73" s="9" t="s">
        <v>51</v>
      </c>
      <c r="B73" s="418" t="s">
        <v>108</v>
      </c>
      <c r="C73" s="418"/>
      <c r="D73" s="431"/>
    </row>
    <row r="74" spans="1:9" ht="28.2" thickBot="1" x14ac:dyDescent="0.35">
      <c r="A74" s="10" t="s">
        <v>20</v>
      </c>
      <c r="B74" s="450" t="s">
        <v>49</v>
      </c>
      <c r="C74" s="450"/>
      <c r="D74" s="432"/>
    </row>
    <row r="76" spans="1:9" x14ac:dyDescent="0.3">
      <c r="C76"/>
    </row>
    <row r="77" spans="1:9" x14ac:dyDescent="0.3">
      <c r="C77"/>
    </row>
  </sheetData>
  <mergeCells count="69">
    <mergeCell ref="B60:C60"/>
    <mergeCell ref="B61:C61"/>
    <mergeCell ref="A62:D62"/>
    <mergeCell ref="B66:C66"/>
    <mergeCell ref="A68:D68"/>
    <mergeCell ref="B63:C63"/>
    <mergeCell ref="D46:D48"/>
    <mergeCell ref="A51:D51"/>
    <mergeCell ref="A52:D52"/>
    <mergeCell ref="A57:D57"/>
    <mergeCell ref="B59:C59"/>
    <mergeCell ref="B48:C48"/>
    <mergeCell ref="B58:C58"/>
    <mergeCell ref="B53:C53"/>
    <mergeCell ref="B54:C54"/>
    <mergeCell ref="B55:C55"/>
    <mergeCell ref="B56:C56"/>
    <mergeCell ref="B49:C49"/>
    <mergeCell ref="B46:C46"/>
    <mergeCell ref="A29:D29"/>
    <mergeCell ref="B30:C30"/>
    <mergeCell ref="B31:C31"/>
    <mergeCell ref="D34:D45"/>
    <mergeCell ref="B36:C36"/>
    <mergeCell ref="B37:C37"/>
    <mergeCell ref="B39:C39"/>
    <mergeCell ref="B40:C40"/>
    <mergeCell ref="B41:C41"/>
    <mergeCell ref="B42:C42"/>
    <mergeCell ref="B43:C43"/>
    <mergeCell ref="B44:C44"/>
    <mergeCell ref="B45:C45"/>
    <mergeCell ref="B74:C74"/>
    <mergeCell ref="B72:C72"/>
    <mergeCell ref="B71:C71"/>
    <mergeCell ref="B73:C73"/>
    <mergeCell ref="B70:C70"/>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s>
  <hyperlinks>
    <hyperlink ref="A3" r:id="rId1"/>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sheetPr>
  <dimension ref="A1:P110"/>
  <sheetViews>
    <sheetView tabSelected="1" zoomScaleNormal="100" zoomScaleSheetLayoutView="70" workbookViewId="0">
      <selection activeCell="C65" sqref="C65:G65"/>
    </sheetView>
  </sheetViews>
  <sheetFormatPr baseColWidth="10" defaultColWidth="11.44140625" defaultRowHeight="13.8" x14ac:dyDescent="0.3"/>
  <cols>
    <col min="1" max="1" width="56" style="4" customWidth="1"/>
    <col min="2" max="7" width="13" style="4" customWidth="1"/>
    <col min="8" max="8" width="1.44140625" style="207" customWidth="1"/>
    <col min="9" max="9" width="1.44140625" style="4" customWidth="1"/>
    <col min="10" max="12" width="18" style="5" hidden="1" customWidth="1"/>
    <col min="13" max="13" width="21" style="4" hidden="1" customWidth="1"/>
    <col min="14" max="14" width="1.44140625" style="4" hidden="1" customWidth="1"/>
    <col min="15" max="15" width="13.77734375" style="4" hidden="1" customWidth="1"/>
    <col min="16" max="20" width="13.77734375" style="4" customWidth="1"/>
    <col min="21" max="16384" width="11.44140625" style="4"/>
  </cols>
  <sheetData>
    <row r="1" spans="1:14" ht="26.4" thickBot="1" x14ac:dyDescent="0.35">
      <c r="A1" s="399" t="s">
        <v>267</v>
      </c>
      <c r="B1" s="95" t="s">
        <v>123</v>
      </c>
      <c r="C1" s="94"/>
      <c r="D1" s="94"/>
      <c r="E1" s="94"/>
      <c r="F1" s="94"/>
      <c r="G1" s="94"/>
      <c r="H1" s="197"/>
      <c r="I1" s="94"/>
      <c r="J1" s="129"/>
      <c r="K1" s="129"/>
      <c r="L1" s="129"/>
      <c r="M1" s="94"/>
      <c r="N1" s="94"/>
    </row>
    <row r="2" spans="1:14" ht="18.75" customHeight="1" thickTop="1" thickBot="1" x14ac:dyDescent="0.35">
      <c r="A2" s="411" t="s">
        <v>79</v>
      </c>
      <c r="B2" s="94"/>
      <c r="C2" s="96"/>
      <c r="D2" s="96"/>
      <c r="E2" s="96"/>
      <c r="F2" s="96"/>
      <c r="G2" s="96"/>
      <c r="H2" s="198"/>
      <c r="I2" s="208"/>
      <c r="J2" s="209" t="s">
        <v>59</v>
      </c>
      <c r="K2" s="210"/>
      <c r="L2" s="210"/>
      <c r="M2" s="211"/>
      <c r="N2" s="212"/>
    </row>
    <row r="3" spans="1:14" ht="18.75" customHeight="1" thickTop="1" x14ac:dyDescent="0.3">
      <c r="A3" s="412" t="s">
        <v>78</v>
      </c>
      <c r="B3" s="94"/>
      <c r="C3" s="96"/>
      <c r="D3" s="96"/>
      <c r="E3" s="96"/>
      <c r="F3" s="96"/>
      <c r="G3" s="96"/>
      <c r="H3" s="198"/>
      <c r="I3" s="213"/>
      <c r="J3" s="129"/>
      <c r="K3" s="129"/>
      <c r="L3" s="129"/>
      <c r="M3" s="94"/>
      <c r="N3" s="214"/>
    </row>
    <row r="4" spans="1:14" ht="18.75" customHeight="1" x14ac:dyDescent="0.3">
      <c r="A4" s="413"/>
      <c r="B4" s="94"/>
      <c r="C4" s="96"/>
      <c r="D4" s="96"/>
      <c r="E4" s="96"/>
      <c r="F4" s="96"/>
      <c r="G4" s="96"/>
      <c r="H4" s="198"/>
      <c r="I4" s="213"/>
      <c r="J4" s="129"/>
      <c r="K4" s="129"/>
      <c r="L4" s="129"/>
      <c r="M4" s="94"/>
      <c r="N4" s="214"/>
    </row>
    <row r="5" spans="1:14" ht="24.75" customHeight="1" x14ac:dyDescent="0.3">
      <c r="A5" s="52" t="s">
        <v>118</v>
      </c>
      <c r="B5" s="463"/>
      <c r="C5" s="463"/>
      <c r="D5" s="463"/>
      <c r="E5" s="463"/>
      <c r="F5" s="463"/>
      <c r="G5" s="463"/>
      <c r="H5" s="199"/>
      <c r="I5" s="213"/>
      <c r="J5" s="215" t="s">
        <v>212</v>
      </c>
      <c r="K5" s="216" t="s">
        <v>213</v>
      </c>
      <c r="L5" s="217" t="s">
        <v>214</v>
      </c>
      <c r="M5" s="218"/>
      <c r="N5" s="214"/>
    </row>
    <row r="6" spans="1:14" ht="15" customHeight="1" x14ac:dyDescent="0.3">
      <c r="A6" s="97" t="s">
        <v>273</v>
      </c>
      <c r="B6" s="464"/>
      <c r="C6" s="464"/>
      <c r="D6" s="464"/>
      <c r="E6" s="464"/>
      <c r="F6" s="464"/>
      <c r="G6" s="465"/>
      <c r="H6" s="200"/>
      <c r="I6" s="213"/>
      <c r="J6" s="129"/>
      <c r="K6" s="129"/>
      <c r="L6" s="129"/>
      <c r="M6" s="218"/>
      <c r="N6" s="214"/>
    </row>
    <row r="7" spans="1:14" ht="15" customHeight="1" thickBot="1" x14ac:dyDescent="0.35">
      <c r="A7" s="98" t="s">
        <v>119</v>
      </c>
      <c r="B7" s="466"/>
      <c r="C7" s="467"/>
      <c r="D7" s="467"/>
      <c r="E7" s="467"/>
      <c r="F7" s="467"/>
      <c r="G7" s="468"/>
      <c r="H7" s="219"/>
      <c r="I7" s="213"/>
      <c r="J7" s="220"/>
      <c r="K7" s="146"/>
      <c r="L7" s="146"/>
      <c r="M7" s="146"/>
      <c r="N7" s="214"/>
    </row>
    <row r="8" spans="1:14" ht="15" customHeight="1" thickTop="1" thickBot="1" x14ac:dyDescent="0.35">
      <c r="A8" s="98" t="s">
        <v>120</v>
      </c>
      <c r="B8" s="466"/>
      <c r="C8" s="467"/>
      <c r="D8" s="467"/>
      <c r="E8" s="467"/>
      <c r="F8" s="467"/>
      <c r="G8" s="468"/>
      <c r="H8" s="219"/>
      <c r="I8" s="213"/>
      <c r="J8" s="221" t="s">
        <v>215</v>
      </c>
      <c r="K8" s="222">
        <f>(DATEDIF(B7,B8,"M"))+1</f>
        <v>1</v>
      </c>
      <c r="L8" s="222" t="s">
        <v>91</v>
      </c>
      <c r="M8" s="223"/>
      <c r="N8" s="214"/>
    </row>
    <row r="9" spans="1:14" ht="18.75" customHeight="1" thickTop="1" x14ac:dyDescent="0.3">
      <c r="A9" s="487" t="s">
        <v>34</v>
      </c>
      <c r="B9" s="462" t="s">
        <v>117</v>
      </c>
      <c r="C9" s="462"/>
      <c r="D9" s="462"/>
      <c r="E9" s="462"/>
      <c r="F9" s="462"/>
      <c r="G9" s="462"/>
      <c r="H9" s="201"/>
      <c r="I9" s="213"/>
      <c r="J9" s="218"/>
      <c r="K9" s="218"/>
      <c r="L9" s="218"/>
      <c r="M9" s="218"/>
      <c r="N9" s="214"/>
    </row>
    <row r="10" spans="1:14" ht="18.75" customHeight="1" x14ac:dyDescent="0.3">
      <c r="A10" s="487"/>
      <c r="B10" s="462" t="s">
        <v>93</v>
      </c>
      <c r="C10" s="462"/>
      <c r="D10" s="462"/>
      <c r="E10" s="462"/>
      <c r="F10" s="462"/>
      <c r="G10" s="462"/>
      <c r="H10" s="201"/>
      <c r="I10" s="213"/>
      <c r="J10" s="129"/>
      <c r="K10" s="129"/>
      <c r="L10" s="129"/>
      <c r="M10" s="218"/>
      <c r="N10" s="214"/>
    </row>
    <row r="11" spans="1:14" x14ac:dyDescent="0.3">
      <c r="A11" s="94"/>
      <c r="B11" s="94"/>
      <c r="C11" s="94"/>
      <c r="D11" s="94"/>
      <c r="E11" s="94"/>
      <c r="F11" s="94"/>
      <c r="G11" s="94"/>
      <c r="H11" s="197"/>
      <c r="I11" s="213"/>
      <c r="J11" s="129"/>
      <c r="K11" s="129"/>
      <c r="L11" s="129"/>
      <c r="M11" s="218"/>
      <c r="N11" s="214"/>
    </row>
    <row r="12" spans="1:14" ht="57.6" x14ac:dyDescent="0.3">
      <c r="A12" s="406" t="s">
        <v>268</v>
      </c>
      <c r="B12" s="407" t="s">
        <v>115</v>
      </c>
      <c r="C12" s="407" t="s">
        <v>116</v>
      </c>
      <c r="D12" s="407" t="s">
        <v>174</v>
      </c>
      <c r="E12" s="407" t="s">
        <v>175</v>
      </c>
      <c r="F12" s="407" t="s">
        <v>176</v>
      </c>
      <c r="G12" s="407" t="s">
        <v>177</v>
      </c>
      <c r="H12" s="197"/>
      <c r="I12" s="213"/>
      <c r="J12" s="224"/>
      <c r="K12" s="218"/>
      <c r="L12" s="218"/>
      <c r="M12" s="218"/>
      <c r="N12" s="214"/>
    </row>
    <row r="13" spans="1:14" ht="15" thickBot="1" x14ac:dyDescent="0.35">
      <c r="A13" s="408" t="s">
        <v>121</v>
      </c>
      <c r="B13" s="409">
        <f>B35</f>
        <v>0</v>
      </c>
      <c r="C13" s="409" t="e">
        <f>J35</f>
        <v>#REF!</v>
      </c>
      <c r="D13" s="409">
        <f>B54</f>
        <v>0</v>
      </c>
      <c r="E13" s="410" t="e">
        <f>J38</f>
        <v>#REF!</v>
      </c>
      <c r="F13" s="409">
        <f>M49</f>
        <v>0</v>
      </c>
      <c r="G13" s="410" t="e">
        <f>M50</f>
        <v>#REF!</v>
      </c>
      <c r="H13" s="197"/>
      <c r="I13" s="128"/>
      <c r="J13" s="129"/>
      <c r="K13" s="129"/>
      <c r="L13" s="129"/>
      <c r="M13" s="94"/>
      <c r="N13" s="214"/>
    </row>
    <row r="14" spans="1:14" ht="15" customHeight="1" thickBot="1" x14ac:dyDescent="0.35">
      <c r="A14" s="53"/>
      <c r="B14" s="94"/>
      <c r="C14" s="94"/>
      <c r="D14" s="94"/>
      <c r="E14" s="94"/>
      <c r="F14" s="94"/>
      <c r="G14" s="94"/>
      <c r="H14" s="197"/>
      <c r="I14" s="225"/>
      <c r="J14" s="224"/>
      <c r="K14" s="218"/>
      <c r="L14" s="218"/>
      <c r="M14" s="218"/>
      <c r="N14" s="214"/>
    </row>
    <row r="15" spans="1:14" ht="18.600000000000001" thickTop="1" x14ac:dyDescent="0.3">
      <c r="A15" s="13" t="s">
        <v>11</v>
      </c>
      <c r="B15" s="94"/>
      <c r="C15" s="94"/>
      <c r="D15" s="94"/>
      <c r="E15" s="94"/>
      <c r="F15" s="94"/>
      <c r="G15" s="94"/>
      <c r="H15" s="197"/>
      <c r="I15" s="226"/>
      <c r="J15" s="227" t="s">
        <v>216</v>
      </c>
      <c r="K15" s="228"/>
      <c r="L15" s="228"/>
      <c r="M15" s="229"/>
      <c r="N15" s="214"/>
    </row>
    <row r="16" spans="1:14" ht="14.4" thickBot="1" x14ac:dyDescent="0.35">
      <c r="A16" s="94"/>
      <c r="B16" s="94"/>
      <c r="C16" s="94"/>
      <c r="D16" s="94"/>
      <c r="E16" s="94"/>
      <c r="F16" s="94"/>
      <c r="G16" s="94"/>
      <c r="H16" s="197"/>
      <c r="I16" s="230"/>
      <c r="J16" s="231"/>
      <c r="K16" s="218"/>
      <c r="L16" s="218"/>
      <c r="M16" s="232"/>
      <c r="N16" s="214"/>
    </row>
    <row r="17" spans="1:16" ht="15" customHeight="1" x14ac:dyDescent="0.3">
      <c r="A17" s="30" t="s">
        <v>75</v>
      </c>
      <c r="B17" s="31" t="s">
        <v>92</v>
      </c>
      <c r="C17" s="473" t="s">
        <v>41</v>
      </c>
      <c r="D17" s="474"/>
      <c r="E17" s="474"/>
      <c r="F17" s="474"/>
      <c r="G17" s="475"/>
      <c r="H17" s="17"/>
      <c r="I17" s="230"/>
      <c r="J17" s="233" t="s">
        <v>217</v>
      </c>
      <c r="K17" s="218"/>
      <c r="L17" s="218"/>
      <c r="M17" s="232"/>
      <c r="N17" s="214"/>
    </row>
    <row r="18" spans="1:16" ht="14.4" x14ac:dyDescent="0.3">
      <c r="A18" s="33" t="s">
        <v>76</v>
      </c>
      <c r="B18" s="34"/>
      <c r="C18" s="40"/>
      <c r="D18" s="40"/>
      <c r="E18" s="40"/>
      <c r="F18" s="40"/>
      <c r="G18" s="100"/>
      <c r="H18" s="202"/>
      <c r="I18" s="230"/>
      <c r="J18" s="234" t="s">
        <v>218</v>
      </c>
      <c r="K18" s="235" t="s">
        <v>219</v>
      </c>
      <c r="L18" s="115"/>
      <c r="M18" s="236"/>
      <c r="N18" s="214"/>
    </row>
    <row r="19" spans="1:16" ht="28.95" customHeight="1" x14ac:dyDescent="0.3">
      <c r="A19" s="101" t="s">
        <v>178</v>
      </c>
      <c r="B19" s="102"/>
      <c r="C19" s="471" t="s">
        <v>275</v>
      </c>
      <c r="D19" s="471"/>
      <c r="E19" s="471"/>
      <c r="F19" s="471"/>
      <c r="G19" s="472"/>
      <c r="H19" s="35"/>
      <c r="I19" s="226"/>
      <c r="J19" s="237">
        <f>B19</f>
        <v>0</v>
      </c>
      <c r="K19" s="238" t="e">
        <f>J19/$B$30</f>
        <v>#DIV/0!</v>
      </c>
      <c r="L19" s="484" t="s">
        <v>85</v>
      </c>
      <c r="M19" s="485"/>
      <c r="N19" s="214"/>
    </row>
    <row r="20" spans="1:16" ht="26.55" customHeight="1" x14ac:dyDescent="0.3">
      <c r="A20" s="101" t="s">
        <v>35</v>
      </c>
      <c r="B20" s="102"/>
      <c r="C20" s="471"/>
      <c r="D20" s="471"/>
      <c r="E20" s="471"/>
      <c r="F20" s="471"/>
      <c r="G20" s="472"/>
      <c r="H20" s="35"/>
      <c r="I20" s="230"/>
      <c r="J20" s="239">
        <f>IF(B20="",0,MIN(B20,(B30+J43)*$M69))</f>
        <v>0</v>
      </c>
      <c r="K20" s="238" t="e">
        <f>J20/(B30+J43)</f>
        <v>#REF!</v>
      </c>
      <c r="L20" s="484" t="s">
        <v>85</v>
      </c>
      <c r="M20" s="485"/>
      <c r="N20" s="214"/>
    </row>
    <row r="21" spans="1:16" ht="33" customHeight="1" x14ac:dyDescent="0.3">
      <c r="A21" s="101" t="s">
        <v>64</v>
      </c>
      <c r="B21" s="102"/>
      <c r="C21" s="471" t="s">
        <v>274</v>
      </c>
      <c r="D21" s="471"/>
      <c r="E21" s="471"/>
      <c r="F21" s="471"/>
      <c r="G21" s="472"/>
      <c r="H21" s="35"/>
      <c r="I21" s="230"/>
      <c r="J21" s="237">
        <f>B21</f>
        <v>0</v>
      </c>
      <c r="K21" s="238" t="e">
        <f>J21/B30</f>
        <v>#DIV/0!</v>
      </c>
      <c r="L21" s="484" t="s">
        <v>85</v>
      </c>
      <c r="M21" s="485"/>
      <c r="N21" s="214"/>
    </row>
    <row r="22" spans="1:16" ht="25.05" customHeight="1" x14ac:dyDescent="0.3">
      <c r="A22" s="101" t="s">
        <v>179</v>
      </c>
      <c r="B22" s="102"/>
      <c r="C22" s="471"/>
      <c r="D22" s="471"/>
      <c r="E22" s="471"/>
      <c r="F22" s="471"/>
      <c r="G22" s="472"/>
      <c r="H22" s="35"/>
      <c r="I22" s="230"/>
      <c r="J22" s="237">
        <f>B22</f>
        <v>0</v>
      </c>
      <c r="K22" s="238" t="e">
        <f>J22/$B$30</f>
        <v>#DIV/0!</v>
      </c>
      <c r="L22" s="484" t="s">
        <v>85</v>
      </c>
      <c r="M22" s="485"/>
      <c r="N22" s="214"/>
    </row>
    <row r="23" spans="1:16" ht="21.45" customHeight="1" x14ac:dyDescent="0.3">
      <c r="A23" s="101" t="s">
        <v>180</v>
      </c>
      <c r="B23" s="103">
        <f>B24+B25+B26</f>
        <v>0</v>
      </c>
      <c r="C23" s="483"/>
      <c r="D23" s="483"/>
      <c r="E23" s="483"/>
      <c r="F23" s="483"/>
      <c r="G23" s="492"/>
      <c r="H23" s="35"/>
      <c r="I23" s="230"/>
      <c r="J23" s="239">
        <f>J24+J25+J26</f>
        <v>0</v>
      </c>
      <c r="K23" s="238" t="e">
        <f>J23/$B$30</f>
        <v>#DIV/0!</v>
      </c>
      <c r="L23" s="484" t="s">
        <v>85</v>
      </c>
      <c r="M23" s="485"/>
      <c r="N23" s="214"/>
    </row>
    <row r="24" spans="1:16" ht="25.5" customHeight="1" x14ac:dyDescent="0.3">
      <c r="A24" s="104" t="s">
        <v>181</v>
      </c>
      <c r="B24" s="105">
        <f>E82</f>
        <v>0</v>
      </c>
      <c r="C24" s="469" t="s">
        <v>36</v>
      </c>
      <c r="D24" s="469"/>
      <c r="E24" s="469"/>
      <c r="F24" s="469"/>
      <c r="G24" s="470"/>
      <c r="H24" s="240"/>
      <c r="I24" s="43"/>
      <c r="J24" s="241">
        <f>F82</f>
        <v>0</v>
      </c>
      <c r="K24" s="238" t="e">
        <f t="shared" ref="K24:K28" si="0">J24/$B$30</f>
        <v>#DIV/0!</v>
      </c>
      <c r="L24" s="484" t="s">
        <v>85</v>
      </c>
      <c r="M24" s="485"/>
      <c r="N24" s="214"/>
    </row>
    <row r="25" spans="1:16" ht="45" customHeight="1" x14ac:dyDescent="0.3">
      <c r="A25" s="104" t="s">
        <v>182</v>
      </c>
      <c r="B25" s="105">
        <f>E92</f>
        <v>0</v>
      </c>
      <c r="C25" s="469" t="s">
        <v>36</v>
      </c>
      <c r="D25" s="469"/>
      <c r="E25" s="469"/>
      <c r="F25" s="469"/>
      <c r="G25" s="470"/>
      <c r="H25" s="240"/>
      <c r="I25" s="230"/>
      <c r="J25" s="241">
        <f>F92</f>
        <v>0</v>
      </c>
      <c r="K25" s="238" t="e">
        <f t="shared" si="0"/>
        <v>#DIV/0!</v>
      </c>
      <c r="L25" s="484" t="s">
        <v>85</v>
      </c>
      <c r="M25" s="485"/>
      <c r="N25" s="214"/>
    </row>
    <row r="26" spans="1:16" ht="26.25" customHeight="1" x14ac:dyDescent="0.3">
      <c r="A26" s="104" t="s">
        <v>183</v>
      </c>
      <c r="B26" s="106"/>
      <c r="C26" s="471" t="s">
        <v>276</v>
      </c>
      <c r="D26" s="471"/>
      <c r="E26" s="471"/>
      <c r="F26" s="471"/>
      <c r="G26" s="472"/>
      <c r="H26" s="240"/>
      <c r="I26" s="43"/>
      <c r="J26" s="237">
        <f>B26</f>
        <v>0</v>
      </c>
      <c r="K26" s="238" t="e">
        <f t="shared" si="0"/>
        <v>#DIV/0!</v>
      </c>
      <c r="L26" s="484" t="s">
        <v>85</v>
      </c>
      <c r="M26" s="485"/>
      <c r="N26" s="214"/>
    </row>
    <row r="27" spans="1:16" ht="31.5" customHeight="1" x14ac:dyDescent="0.3">
      <c r="A27" s="101" t="s">
        <v>86</v>
      </c>
      <c r="B27" s="102"/>
      <c r="C27" s="471"/>
      <c r="D27" s="471"/>
      <c r="E27" s="471"/>
      <c r="F27" s="471"/>
      <c r="G27" s="472"/>
      <c r="H27" s="36"/>
      <c r="I27" s="242"/>
      <c r="J27" s="237">
        <f>B27</f>
        <v>0</v>
      </c>
      <c r="K27" s="238" t="e">
        <f t="shared" si="0"/>
        <v>#DIV/0!</v>
      </c>
      <c r="L27" s="484" t="s">
        <v>85</v>
      </c>
      <c r="M27" s="485"/>
      <c r="N27" s="214"/>
    </row>
    <row r="28" spans="1:16" ht="31.5" customHeight="1" x14ac:dyDescent="0.3">
      <c r="A28" s="101" t="s">
        <v>66</v>
      </c>
      <c r="B28" s="102"/>
      <c r="C28" s="471" t="s">
        <v>277</v>
      </c>
      <c r="D28" s="471"/>
      <c r="E28" s="471"/>
      <c r="F28" s="471"/>
      <c r="G28" s="472"/>
      <c r="H28" s="37"/>
      <c r="I28" s="243"/>
      <c r="J28" s="237" t="e">
        <f>IF(#REF!="oui",B28,"0")</f>
        <v>#REF!</v>
      </c>
      <c r="K28" s="238" t="e">
        <f t="shared" si="0"/>
        <v>#REF!</v>
      </c>
      <c r="L28" s="484" t="s">
        <v>85</v>
      </c>
      <c r="M28" s="485"/>
      <c r="N28" s="214"/>
      <c r="P28" s="45"/>
    </row>
    <row r="29" spans="1:16" ht="30" customHeight="1" x14ac:dyDescent="0.3">
      <c r="A29" s="101" t="s">
        <v>266</v>
      </c>
      <c r="B29" s="103">
        <f>E101</f>
        <v>0</v>
      </c>
      <c r="C29" s="469" t="s">
        <v>36</v>
      </c>
      <c r="D29" s="469"/>
      <c r="E29" s="469"/>
      <c r="F29" s="469"/>
      <c r="G29" s="470"/>
      <c r="H29" s="36"/>
      <c r="I29" s="242"/>
      <c r="J29" s="237">
        <f>B29</f>
        <v>0</v>
      </c>
      <c r="K29" s="238" t="e">
        <f>J29/B30</f>
        <v>#DIV/0!</v>
      </c>
      <c r="L29" s="484" t="s">
        <v>85</v>
      </c>
      <c r="M29" s="485"/>
      <c r="N29" s="214"/>
      <c r="P29" s="45"/>
    </row>
    <row r="30" spans="1:16" ht="15" thickBot="1" x14ac:dyDescent="0.35">
      <c r="A30" s="107" t="s">
        <v>77</v>
      </c>
      <c r="B30" s="108">
        <f>B19+B20+B21+B22+B23+B27+B28+B29</f>
        <v>0</v>
      </c>
      <c r="C30" s="478"/>
      <c r="D30" s="478"/>
      <c r="E30" s="478"/>
      <c r="F30" s="478"/>
      <c r="G30" s="479"/>
      <c r="H30" s="37"/>
      <c r="I30" s="242"/>
      <c r="J30" s="244" t="e">
        <f>J19+J20+J21+J22+J23+J28+J29+J27</f>
        <v>#REF!</v>
      </c>
      <c r="K30" s="245"/>
      <c r="L30" s="484" t="s">
        <v>85</v>
      </c>
      <c r="M30" s="485"/>
      <c r="N30" s="214"/>
    </row>
    <row r="31" spans="1:16" ht="14.4" x14ac:dyDescent="0.3">
      <c r="A31" s="7"/>
      <c r="B31" s="8"/>
      <c r="C31" s="7"/>
      <c r="D31" s="7"/>
      <c r="E31" s="7"/>
      <c r="F31" s="7"/>
      <c r="G31" s="7"/>
      <c r="H31" s="7"/>
      <c r="I31" s="43"/>
      <c r="J31" s="246" t="s">
        <v>220</v>
      </c>
      <c r="K31" s="115"/>
      <c r="L31" s="115"/>
      <c r="M31" s="236"/>
      <c r="N31" s="214"/>
    </row>
    <row r="32" spans="1:16" ht="14.4" x14ac:dyDescent="0.3">
      <c r="A32" s="26" t="s">
        <v>10</v>
      </c>
      <c r="B32" s="27"/>
      <c r="C32" s="28"/>
      <c r="D32" s="49"/>
      <c r="E32" s="49"/>
      <c r="F32" s="49"/>
      <c r="G32" s="49"/>
      <c r="H32" s="38"/>
      <c r="I32" s="43"/>
      <c r="J32" s="234" t="s">
        <v>218</v>
      </c>
      <c r="K32" s="235" t="str">
        <f>IF(OR(B10="Etablissement public national (hors EPIC) ",B10="EPIC ",B10="Etablissement réseau chambres d'agriculture "),"% dépenses directes totales",IF(L63="Association, fondation et assimilé ","% dépenses directes éligibles + bénévolat valorisé","%dépenses directes éligibles"))</f>
        <v>%dépenses directes éligibles</v>
      </c>
      <c r="L32" s="115"/>
      <c r="M32" s="236"/>
      <c r="N32" s="214"/>
    </row>
    <row r="33" spans="1:14" ht="17.25" customHeight="1" thickBot="1" x14ac:dyDescent="0.35">
      <c r="A33" s="109" t="s">
        <v>7</v>
      </c>
      <c r="B33" s="110"/>
      <c r="C33" s="41"/>
      <c r="D33" s="42"/>
      <c r="E33" s="42"/>
      <c r="F33" s="42"/>
      <c r="G33" s="42"/>
      <c r="H33" s="42"/>
      <c r="I33" s="247"/>
      <c r="J33" s="244">
        <f>IF(B33="",0,MIN(B33, IF(OR(B10="Etablissement public national (hors EPIC) ",B10="EPIC ",B10="Etablissement réseau chambres d'agriculture "),15%*B30,15%*(J30+J43))))</f>
        <v>0</v>
      </c>
      <c r="K33" s="238" t="e">
        <f>IF(OR(B10="Etablissement public national (hors EPIC) ",B10="EPIC ",B10="Etablissement réseau chambres d'agriculture "),J33/B30,J33/(J30+J43))</f>
        <v>#REF!</v>
      </c>
      <c r="L33" s="484" t="s">
        <v>85</v>
      </c>
      <c r="M33" s="485"/>
      <c r="N33" s="214"/>
    </row>
    <row r="34" spans="1:14" ht="25.5" customHeight="1" x14ac:dyDescent="0.3">
      <c r="A34" s="111"/>
      <c r="B34" s="112"/>
      <c r="C34" s="7"/>
      <c r="D34" s="7"/>
      <c r="E34" s="7"/>
      <c r="F34" s="7"/>
      <c r="G34" s="7"/>
      <c r="H34" s="7"/>
      <c r="I34" s="248"/>
      <c r="J34" s="249" t="s">
        <v>221</v>
      </c>
      <c r="K34" s="115"/>
      <c r="L34" s="115"/>
      <c r="M34" s="236"/>
      <c r="N34" s="214"/>
    </row>
    <row r="35" spans="1:14" ht="25.5" customHeight="1" thickBot="1" x14ac:dyDescent="0.35">
      <c r="A35" s="113" t="s">
        <v>8</v>
      </c>
      <c r="B35" s="99">
        <f>B33+B30</f>
        <v>0</v>
      </c>
      <c r="C35" s="43"/>
      <c r="D35" s="37"/>
      <c r="E35" s="37"/>
      <c r="F35" s="37"/>
      <c r="G35" s="37"/>
      <c r="H35" s="37"/>
      <c r="I35" s="250"/>
      <c r="J35" s="251" t="e">
        <f>J33+J30</f>
        <v>#REF!</v>
      </c>
      <c r="K35" s="476" t="s">
        <v>85</v>
      </c>
      <c r="L35" s="476"/>
      <c r="M35" s="477"/>
      <c r="N35" s="214"/>
    </row>
    <row r="36" spans="1:14" ht="12.75" customHeight="1" thickBot="1" x14ac:dyDescent="0.35">
      <c r="A36" s="114"/>
      <c r="B36" s="115"/>
      <c r="C36" s="32"/>
      <c r="D36" s="37"/>
      <c r="E36" s="37"/>
      <c r="F36" s="37"/>
      <c r="G36" s="37"/>
      <c r="H36" s="37"/>
      <c r="I36" s="252"/>
      <c r="J36" s="144"/>
      <c r="K36" s="144"/>
      <c r="L36" s="144"/>
      <c r="M36" s="115"/>
      <c r="N36" s="214"/>
    </row>
    <row r="37" spans="1:14" ht="15.6" thickTop="1" thickBot="1" x14ac:dyDescent="0.35">
      <c r="A37" s="116" t="s">
        <v>184</v>
      </c>
      <c r="B37" s="117">
        <f>ROUND(B68-B35,0)</f>
        <v>0</v>
      </c>
      <c r="C37" s="460" t="str">
        <f>IF(B37&gt;0,"Le plan de financement est excédentaire.",IF(B37&lt;0,"Le plan de financement est en déficit.","Le plan de financement est à l'équilibre"))</f>
        <v>Le plan de financement est à l'équilibre</v>
      </c>
      <c r="D37" s="461"/>
      <c r="E37" s="461"/>
      <c r="F37" s="461"/>
      <c r="G37" s="461"/>
      <c r="H37" s="120"/>
      <c r="I37" s="44"/>
      <c r="J37" s="253" t="s">
        <v>222</v>
      </c>
      <c r="K37" s="254"/>
      <c r="L37" s="254"/>
      <c r="M37" s="255"/>
      <c r="N37" s="214"/>
    </row>
    <row r="38" spans="1:14" ht="12.75" customHeight="1" thickBot="1" x14ac:dyDescent="0.35">
      <c r="A38" s="32"/>
      <c r="B38" s="118"/>
      <c r="C38" s="119"/>
      <c r="D38" s="120"/>
      <c r="E38" s="120"/>
      <c r="F38" s="120"/>
      <c r="G38" s="120"/>
      <c r="H38" s="120"/>
      <c r="I38" s="252"/>
      <c r="J38" s="256" t="e">
        <f>B54/J35</f>
        <v>#REF!</v>
      </c>
      <c r="K38" s="257" t="s">
        <v>85</v>
      </c>
      <c r="L38" s="257"/>
      <c r="M38" s="258"/>
      <c r="N38" s="214"/>
    </row>
    <row r="39" spans="1:14" ht="19.5" customHeight="1" thickTop="1" thickBot="1" x14ac:dyDescent="0.35">
      <c r="A39" s="13" t="s">
        <v>62</v>
      </c>
      <c r="B39" s="13"/>
      <c r="C39" s="13"/>
      <c r="D39" s="121"/>
      <c r="E39" s="121"/>
      <c r="F39" s="121"/>
      <c r="G39" s="121"/>
      <c r="H39" s="121"/>
      <c r="I39" s="252"/>
      <c r="J39" s="144"/>
      <c r="K39" s="144"/>
      <c r="L39" s="144"/>
      <c r="M39" s="115"/>
      <c r="N39" s="214"/>
    </row>
    <row r="40" spans="1:14" ht="36" customHeight="1" thickTop="1" thickBot="1" x14ac:dyDescent="0.35">
      <c r="A40" s="122"/>
      <c r="B40" s="94"/>
      <c r="C40" s="123"/>
      <c r="D40" s="123"/>
      <c r="E40" s="123"/>
      <c r="F40" s="123"/>
      <c r="G40" s="123"/>
      <c r="H40" s="129"/>
      <c r="I40" s="44"/>
      <c r="J40" s="259" t="s">
        <v>223</v>
      </c>
      <c r="K40" s="254"/>
      <c r="L40" s="254"/>
      <c r="M40" s="255"/>
      <c r="N40" s="214"/>
    </row>
    <row r="41" spans="1:14" ht="12.75" customHeight="1" x14ac:dyDescent="0.3">
      <c r="A41" s="30" t="s">
        <v>81</v>
      </c>
      <c r="B41" s="31"/>
      <c r="C41" s="488" t="s">
        <v>3</v>
      </c>
      <c r="D41" s="489"/>
      <c r="E41" s="489"/>
      <c r="F41" s="489"/>
      <c r="G41" s="490"/>
      <c r="H41" s="29"/>
      <c r="I41" s="252"/>
      <c r="J41" s="260"/>
      <c r="K41" s="115"/>
      <c r="L41" s="115"/>
      <c r="M41" s="236"/>
      <c r="N41" s="214"/>
    </row>
    <row r="42" spans="1:14" ht="14.4" x14ac:dyDescent="0.3">
      <c r="A42" s="124" t="s">
        <v>16</v>
      </c>
      <c r="B42" s="125"/>
      <c r="C42" s="471"/>
      <c r="D42" s="471"/>
      <c r="E42" s="471"/>
      <c r="F42" s="471"/>
      <c r="G42" s="471"/>
      <c r="H42" s="36"/>
      <c r="I42" s="252"/>
      <c r="J42" s="261">
        <v>0</v>
      </c>
      <c r="K42" s="500" t="s">
        <v>85</v>
      </c>
      <c r="L42" s="501"/>
      <c r="M42" s="502"/>
      <c r="N42" s="214"/>
    </row>
    <row r="43" spans="1:14" ht="14.4" x14ac:dyDescent="0.3">
      <c r="A43" s="124" t="s">
        <v>185</v>
      </c>
      <c r="B43" s="126"/>
      <c r="C43" s="471" t="s">
        <v>278</v>
      </c>
      <c r="D43" s="471"/>
      <c r="E43" s="471"/>
      <c r="F43" s="471"/>
      <c r="G43" s="471"/>
      <c r="H43" s="36"/>
      <c r="I43" s="252"/>
      <c r="J43" s="261" t="e">
        <f>IF($M73="oui",B43,0)</f>
        <v>#REF!</v>
      </c>
      <c r="K43" s="500" t="s">
        <v>85</v>
      </c>
      <c r="L43" s="501"/>
      <c r="M43" s="502"/>
      <c r="N43" s="214"/>
    </row>
    <row r="44" spans="1:14" ht="15" thickBot="1" x14ac:dyDescent="0.35">
      <c r="A44" s="127" t="s">
        <v>82</v>
      </c>
      <c r="B44" s="99">
        <f>SUM(B42:B43)</f>
        <v>0</v>
      </c>
      <c r="C44" s="128"/>
      <c r="D44" s="17"/>
      <c r="E44" s="17"/>
      <c r="F44" s="17"/>
      <c r="G44" s="17"/>
      <c r="H44" s="29"/>
      <c r="I44" s="252"/>
      <c r="J44" s="251" t="e">
        <f>SUM(J42:J43)</f>
        <v>#REF!</v>
      </c>
      <c r="K44" s="262"/>
      <c r="L44" s="262"/>
      <c r="M44" s="263"/>
      <c r="N44" s="214"/>
    </row>
    <row r="45" spans="1:14" x14ac:dyDescent="0.3">
      <c r="A45" s="94" t="s">
        <v>186</v>
      </c>
      <c r="B45" s="94"/>
      <c r="C45" s="129"/>
      <c r="D45" s="129"/>
      <c r="E45" s="129"/>
      <c r="F45" s="129"/>
      <c r="G45" s="129"/>
      <c r="H45" s="129"/>
      <c r="I45" s="264"/>
      <c r="J45" s="265"/>
      <c r="K45" s="265"/>
      <c r="L45" s="265"/>
      <c r="M45" s="266"/>
      <c r="N45" s="267"/>
    </row>
    <row r="46" spans="1:14" ht="14.4" x14ac:dyDescent="0.3">
      <c r="A46" s="130" t="e">
        <f>IF(#REF!="non","",IF(B43="","","Vous devez justifier de votre méthode de valorisation du bénévolat auprès de l'OFB. A défaut, la valorisation du bénévolat ne sera pas prise en compte."))</f>
        <v>#REF!</v>
      </c>
      <c r="B46" s="130"/>
      <c r="C46" s="130"/>
      <c r="D46" s="130"/>
      <c r="E46" s="130"/>
      <c r="F46" s="130"/>
      <c r="G46" s="130"/>
      <c r="H46" s="129"/>
      <c r="I46" s="129"/>
      <c r="J46" s="129"/>
      <c r="K46" s="129"/>
      <c r="L46" s="129"/>
      <c r="M46" s="94"/>
      <c r="N46" s="94"/>
    </row>
    <row r="47" spans="1:14" ht="18" x14ac:dyDescent="0.3">
      <c r="A47" s="13" t="s">
        <v>14</v>
      </c>
      <c r="B47" s="94"/>
      <c r="C47" s="129"/>
      <c r="D47" s="129"/>
      <c r="E47" s="129"/>
      <c r="F47" s="129"/>
      <c r="G47" s="129"/>
      <c r="H47" s="129"/>
      <c r="I47" s="268"/>
      <c r="J47" s="503" t="s">
        <v>224</v>
      </c>
      <c r="K47" s="503"/>
      <c r="L47" s="503"/>
      <c r="M47" s="503"/>
      <c r="N47" s="212"/>
    </row>
    <row r="48" spans="1:14" ht="14.4" thickBot="1" x14ac:dyDescent="0.35">
      <c r="A48" s="131"/>
      <c r="B48" s="131"/>
      <c r="C48" s="123"/>
      <c r="D48" s="123"/>
      <c r="E48" s="123"/>
      <c r="F48" s="123"/>
      <c r="G48" s="123"/>
      <c r="H48" s="129"/>
      <c r="I48" s="252"/>
      <c r="J48" s="129"/>
      <c r="K48" s="129"/>
      <c r="L48" s="118"/>
      <c r="M48" s="269"/>
      <c r="N48" s="214"/>
    </row>
    <row r="49" spans="1:15" ht="12.75" customHeight="1" thickTop="1" x14ac:dyDescent="0.3">
      <c r="A49" s="132" t="s">
        <v>74</v>
      </c>
      <c r="B49" s="133" t="s">
        <v>12</v>
      </c>
      <c r="C49" s="488" t="s">
        <v>15</v>
      </c>
      <c r="D49" s="489"/>
      <c r="E49" s="489"/>
      <c r="F49" s="489"/>
      <c r="G49" s="490"/>
      <c r="H49" s="29"/>
      <c r="I49" s="252"/>
      <c r="J49" s="270" t="s">
        <v>225</v>
      </c>
      <c r="K49" s="271"/>
      <c r="L49" s="271"/>
      <c r="M49" s="272">
        <f>B54</f>
        <v>0</v>
      </c>
      <c r="N49" s="214"/>
    </row>
    <row r="50" spans="1:15" ht="15" thickBot="1" x14ac:dyDescent="0.35">
      <c r="A50" s="134" t="s">
        <v>187</v>
      </c>
      <c r="B50" s="135" t="s">
        <v>92</v>
      </c>
      <c r="C50" s="491"/>
      <c r="D50" s="491"/>
      <c r="E50" s="491"/>
      <c r="F50" s="491"/>
      <c r="G50" s="491"/>
      <c r="H50" s="273"/>
      <c r="I50" s="274"/>
      <c r="J50" s="275" t="s">
        <v>226</v>
      </c>
      <c r="K50" s="276"/>
      <c r="L50" s="276"/>
      <c r="M50" s="277" t="e">
        <f>M49/J35</f>
        <v>#REF!</v>
      </c>
      <c r="N50" s="278"/>
    </row>
    <row r="51" spans="1:15" ht="29.4" thickTop="1" x14ac:dyDescent="0.3">
      <c r="A51" s="136" t="s">
        <v>0</v>
      </c>
      <c r="B51" s="137"/>
      <c r="C51" s="471"/>
      <c r="D51" s="471"/>
      <c r="E51" s="471"/>
      <c r="F51" s="471"/>
      <c r="G51" s="471"/>
      <c r="H51" s="36"/>
      <c r="I51" s="279"/>
      <c r="J51" s="504" t="s">
        <v>227</v>
      </c>
      <c r="K51" s="504"/>
      <c r="L51" s="504"/>
      <c r="M51" s="504"/>
      <c r="N51" s="214"/>
    </row>
    <row r="52" spans="1:15" ht="14.4" x14ac:dyDescent="0.3">
      <c r="A52" s="136" t="s">
        <v>1</v>
      </c>
      <c r="B52" s="137"/>
      <c r="C52" s="471"/>
      <c r="D52" s="471"/>
      <c r="E52" s="471"/>
      <c r="F52" s="471"/>
      <c r="G52" s="471"/>
      <c r="H52" s="36"/>
      <c r="I52" s="252"/>
      <c r="J52" s="280" t="s">
        <v>228</v>
      </c>
      <c r="K52" s="280"/>
      <c r="L52" s="280"/>
      <c r="M52" s="281"/>
      <c r="N52" s="214"/>
    </row>
    <row r="53" spans="1:15" ht="15" customHeight="1" x14ac:dyDescent="0.3">
      <c r="A53" s="136" t="s">
        <v>80</v>
      </c>
      <c r="B53" s="138">
        <f>SUM(B54:B63)</f>
        <v>0</v>
      </c>
      <c r="C53" s="483"/>
      <c r="D53" s="483"/>
      <c r="E53" s="483"/>
      <c r="F53" s="483"/>
      <c r="G53" s="483"/>
      <c r="H53" s="35"/>
      <c r="I53" s="252"/>
      <c r="J53" s="505" t="s">
        <v>229</v>
      </c>
      <c r="K53" s="506"/>
      <c r="L53" s="506"/>
      <c r="M53" s="282">
        <v>0.4</v>
      </c>
      <c r="N53" s="214"/>
    </row>
    <row r="54" spans="1:15" ht="14.4" x14ac:dyDescent="0.3">
      <c r="A54" s="139" t="s">
        <v>188</v>
      </c>
      <c r="B54" s="140"/>
      <c r="C54" s="471"/>
      <c r="D54" s="471"/>
      <c r="E54" s="471"/>
      <c r="F54" s="471"/>
      <c r="G54" s="471"/>
      <c r="H54" s="240"/>
      <c r="I54" s="252"/>
      <c r="J54" s="493" t="s">
        <v>230</v>
      </c>
      <c r="K54" s="494"/>
      <c r="L54" s="494"/>
      <c r="M54" s="283" t="e">
        <f>J35*$M$53</f>
        <v>#REF!</v>
      </c>
      <c r="N54" s="214"/>
    </row>
    <row r="55" spans="1:15" ht="61.5" customHeight="1" x14ac:dyDescent="0.3">
      <c r="A55" s="141" t="s">
        <v>269</v>
      </c>
      <c r="B55" s="142"/>
      <c r="C55" s="471" t="s">
        <v>270</v>
      </c>
      <c r="D55" s="471"/>
      <c r="E55" s="471"/>
      <c r="F55" s="471"/>
      <c r="G55" s="471"/>
      <c r="H55" s="240"/>
      <c r="I55" s="252"/>
      <c r="J55" s="284" t="s">
        <v>98</v>
      </c>
      <c r="K55" s="285">
        <v>45</v>
      </c>
      <c r="L55" s="286" t="s">
        <v>99</v>
      </c>
      <c r="M55" s="285">
        <v>36</v>
      </c>
      <c r="N55" s="214"/>
    </row>
    <row r="56" spans="1:15" ht="43.2" x14ac:dyDescent="0.3">
      <c r="A56" s="141" t="s">
        <v>191</v>
      </c>
      <c r="B56" s="142"/>
      <c r="C56" s="471" t="s">
        <v>192</v>
      </c>
      <c r="D56" s="471"/>
      <c r="E56" s="471"/>
      <c r="F56" s="471"/>
      <c r="G56" s="471"/>
      <c r="H56" s="240"/>
      <c r="I56" s="252"/>
      <c r="J56" s="287" t="s">
        <v>95</v>
      </c>
      <c r="K56" s="288">
        <f>IF(K55="","",B35*M55/K55)</f>
        <v>0</v>
      </c>
      <c r="L56" s="286" t="s">
        <v>97</v>
      </c>
      <c r="M56" s="288" t="e">
        <f>IF(K55="","",J35*M55/K55)</f>
        <v>#REF!</v>
      </c>
      <c r="N56" s="214"/>
    </row>
    <row r="57" spans="1:15" ht="45" customHeight="1" x14ac:dyDescent="0.3">
      <c r="A57" s="141" t="s">
        <v>193</v>
      </c>
      <c r="B57" s="142"/>
      <c r="C57" s="471" t="s">
        <v>151</v>
      </c>
      <c r="D57" s="471"/>
      <c r="E57" s="471"/>
      <c r="F57" s="471"/>
      <c r="G57" s="471"/>
      <c r="H57" s="240"/>
      <c r="I57" s="264"/>
      <c r="J57" s="289" t="s">
        <v>96</v>
      </c>
      <c r="K57" s="290" t="e">
        <f>IF(K55="","",J35*M55/K55*J38)</f>
        <v>#REF!</v>
      </c>
      <c r="L57" s="495" t="s">
        <v>100</v>
      </c>
      <c r="M57" s="496"/>
      <c r="N57" s="267"/>
    </row>
    <row r="58" spans="1:15" ht="38.549999999999997" customHeight="1" x14ac:dyDescent="0.3">
      <c r="A58" s="141" t="s">
        <v>194</v>
      </c>
      <c r="B58" s="142"/>
      <c r="C58" s="471" t="s">
        <v>151</v>
      </c>
      <c r="D58" s="471"/>
      <c r="E58" s="471"/>
      <c r="F58" s="471"/>
      <c r="G58" s="471"/>
      <c r="H58" s="240"/>
      <c r="I58" s="129"/>
      <c r="J58" s="129"/>
      <c r="K58" s="129"/>
      <c r="L58" s="129"/>
      <c r="M58" s="94"/>
      <c r="N58" s="94"/>
    </row>
    <row r="59" spans="1:15" ht="32.25" customHeight="1" thickBot="1" x14ac:dyDescent="0.35">
      <c r="A59" s="141" t="s">
        <v>195</v>
      </c>
      <c r="B59" s="142"/>
      <c r="C59" s="471" t="s">
        <v>151</v>
      </c>
      <c r="D59" s="471"/>
      <c r="E59" s="471"/>
      <c r="F59" s="471"/>
      <c r="G59" s="471"/>
      <c r="H59" s="240"/>
      <c r="I59" s="268"/>
      <c r="J59" s="291" t="s">
        <v>231</v>
      </c>
      <c r="K59" s="292"/>
      <c r="L59" s="292"/>
      <c r="M59" s="292"/>
      <c r="N59" s="212"/>
    </row>
    <row r="60" spans="1:15" ht="15.6" thickTop="1" thickBot="1" x14ac:dyDescent="0.35">
      <c r="A60" s="141" t="s">
        <v>196</v>
      </c>
      <c r="B60" s="142"/>
      <c r="C60" s="471" t="s">
        <v>151</v>
      </c>
      <c r="D60" s="471"/>
      <c r="E60" s="471"/>
      <c r="F60" s="471"/>
      <c r="G60" s="471"/>
      <c r="H60" s="240"/>
      <c r="I60" s="252"/>
      <c r="J60" s="293" t="s">
        <v>90</v>
      </c>
      <c r="K60" s="294"/>
      <c r="L60" s="295"/>
      <c r="M60" s="296">
        <v>0.8</v>
      </c>
      <c r="N60" s="214"/>
    </row>
    <row r="61" spans="1:15" ht="15.6" thickTop="1" thickBot="1" x14ac:dyDescent="0.35">
      <c r="A61" s="141" t="s">
        <v>197</v>
      </c>
      <c r="B61" s="142"/>
      <c r="C61" s="471" t="s">
        <v>151</v>
      </c>
      <c r="D61" s="471"/>
      <c r="E61" s="471"/>
      <c r="F61" s="471"/>
      <c r="G61" s="471"/>
      <c r="H61" s="240"/>
      <c r="I61" s="252"/>
      <c r="J61" s="129"/>
      <c r="K61" s="129"/>
      <c r="L61" s="129"/>
      <c r="M61" s="94"/>
      <c r="N61" s="214"/>
    </row>
    <row r="62" spans="1:15" ht="15" thickTop="1" x14ac:dyDescent="0.3">
      <c r="A62" s="141" t="s">
        <v>198</v>
      </c>
      <c r="B62" s="142"/>
      <c r="C62" s="471" t="s">
        <v>151</v>
      </c>
      <c r="D62" s="471"/>
      <c r="E62" s="471"/>
      <c r="F62" s="471"/>
      <c r="G62" s="471"/>
      <c r="H62" s="240"/>
      <c r="I62" s="252"/>
      <c r="J62" s="297" t="s">
        <v>232</v>
      </c>
      <c r="K62" s="298"/>
      <c r="L62" s="298"/>
      <c r="M62" s="299"/>
      <c r="N62" s="278"/>
      <c r="O62" s="16"/>
    </row>
    <row r="63" spans="1:15" ht="14.4" x14ac:dyDescent="0.3">
      <c r="A63" s="141" t="s">
        <v>199</v>
      </c>
      <c r="B63" s="142"/>
      <c r="C63" s="471" t="s">
        <v>151</v>
      </c>
      <c r="D63" s="471"/>
      <c r="E63" s="471"/>
      <c r="F63" s="471"/>
      <c r="G63" s="471"/>
      <c r="H63" s="240"/>
      <c r="I63" s="252"/>
      <c r="J63" s="300" t="s">
        <v>68</v>
      </c>
      <c r="K63" s="301"/>
      <c r="L63" s="302" t="str">
        <f>B10</f>
        <v>Statut juridique [menu déroulant]</v>
      </c>
      <c r="M63" s="303"/>
      <c r="N63" s="214"/>
      <c r="O63" s="16"/>
    </row>
    <row r="64" spans="1:15" ht="15" thickBot="1" x14ac:dyDescent="0.35">
      <c r="A64" s="136" t="s">
        <v>2</v>
      </c>
      <c r="B64" s="138">
        <f>SUM(B65:B66)</f>
        <v>0</v>
      </c>
      <c r="C64" s="483"/>
      <c r="D64" s="483"/>
      <c r="E64" s="483"/>
      <c r="F64" s="483"/>
      <c r="G64" s="483"/>
      <c r="H64" s="35"/>
      <c r="I64" s="252"/>
      <c r="J64" s="304" t="s">
        <v>69</v>
      </c>
      <c r="K64" s="305"/>
      <c r="L64" s="305"/>
      <c r="M64" s="306" t="str">
        <f>IF(OR(L63="Association, fondation et assimilé ",L63="Bureau d’étude ou autre entreprise ",L63="Autre privé"),"oui","non")</f>
        <v>non</v>
      </c>
      <c r="N64" s="214"/>
      <c r="O64" s="16"/>
    </row>
    <row r="65" spans="1:16" ht="15.6" thickTop="1" thickBot="1" x14ac:dyDescent="0.35">
      <c r="A65" s="141" t="s">
        <v>200</v>
      </c>
      <c r="B65" s="142"/>
      <c r="C65" s="486"/>
      <c r="D65" s="486"/>
      <c r="E65" s="486"/>
      <c r="F65" s="486"/>
      <c r="G65" s="486"/>
      <c r="H65" s="240"/>
      <c r="I65" s="252"/>
      <c r="J65" s="129"/>
      <c r="K65" s="129"/>
      <c r="L65" s="129"/>
      <c r="M65" s="94"/>
      <c r="N65" s="214"/>
      <c r="O65" s="16"/>
    </row>
    <row r="66" spans="1:16" ht="21.75" customHeight="1" thickTop="1" x14ac:dyDescent="0.3">
      <c r="A66" s="141" t="s">
        <v>201</v>
      </c>
      <c r="B66" s="142"/>
      <c r="C66" s="471"/>
      <c r="D66" s="471"/>
      <c r="E66" s="471"/>
      <c r="F66" s="471"/>
      <c r="G66" s="471"/>
      <c r="H66" s="240"/>
      <c r="I66" s="252"/>
      <c r="J66" s="307" t="s">
        <v>233</v>
      </c>
      <c r="K66" s="308"/>
      <c r="L66" s="308"/>
      <c r="M66" s="309"/>
      <c r="N66" s="214"/>
      <c r="O66" s="16"/>
    </row>
    <row r="67" spans="1:16" ht="21.75" customHeight="1" x14ac:dyDescent="0.3">
      <c r="A67" s="136" t="s">
        <v>73</v>
      </c>
      <c r="B67" s="137"/>
      <c r="C67" s="471"/>
      <c r="D67" s="471"/>
      <c r="E67" s="471"/>
      <c r="F67" s="471"/>
      <c r="G67" s="471"/>
      <c r="H67" s="36"/>
      <c r="I67" s="252"/>
      <c r="J67" s="310" t="s">
        <v>87</v>
      </c>
      <c r="K67" s="115"/>
      <c r="L67" s="115"/>
      <c r="M67" s="311" t="s">
        <v>63</v>
      </c>
      <c r="N67" s="214"/>
      <c r="O67" s="16"/>
    </row>
    <row r="68" spans="1:16" ht="21.75" customHeight="1" thickBot="1" x14ac:dyDescent="0.35">
      <c r="A68" s="143" t="s">
        <v>65</v>
      </c>
      <c r="B68" s="99">
        <f>B51+B52+B53+B64+B67</f>
        <v>0</v>
      </c>
      <c r="C68" s="144"/>
      <c r="D68" s="144"/>
      <c r="E68" s="144"/>
      <c r="F68" s="144"/>
      <c r="G68" s="144"/>
      <c r="H68" s="129"/>
      <c r="I68" s="252"/>
      <c r="J68" s="310" t="s">
        <v>88</v>
      </c>
      <c r="K68" s="115"/>
      <c r="L68" s="115"/>
      <c r="M68" s="311" t="s">
        <v>63</v>
      </c>
      <c r="N68" s="214"/>
      <c r="O68" s="16"/>
    </row>
    <row r="69" spans="1:16" ht="15" thickBot="1" x14ac:dyDescent="0.35">
      <c r="A69" s="48" t="e">
        <f>IF(J38&gt;M60,"le taux d'aide est supérieur au taux plafond que l'OFB peut apporter, il convient de diminuer votre demande d'aide à l'OFB.","")</f>
        <v>#REF!</v>
      </c>
      <c r="B69" s="145"/>
      <c r="C69" s="146"/>
      <c r="D69" s="146"/>
      <c r="E69" s="146"/>
      <c r="F69" s="146"/>
      <c r="G69" s="146"/>
      <c r="H69" s="146"/>
      <c r="I69" s="252"/>
      <c r="J69" s="304" t="s">
        <v>89</v>
      </c>
      <c r="K69" s="305"/>
      <c r="L69" s="262"/>
      <c r="M69" s="312">
        <f>IF(M68="oui",100%,IF(M67="oui",20%,5%))</f>
        <v>0.05</v>
      </c>
      <c r="N69" s="214"/>
      <c r="O69" s="16"/>
    </row>
    <row r="70" spans="1:16" ht="15" thickTop="1" thickBot="1" x14ac:dyDescent="0.35">
      <c r="A70" s="48"/>
      <c r="B70" s="145"/>
      <c r="C70" s="146"/>
      <c r="D70" s="146"/>
      <c r="E70" s="146"/>
      <c r="F70" s="146"/>
      <c r="G70" s="146"/>
      <c r="H70" s="146"/>
      <c r="I70" s="252"/>
      <c r="J70" s="129"/>
      <c r="K70" s="129"/>
      <c r="L70" s="129"/>
      <c r="M70" s="94"/>
      <c r="N70" s="214"/>
      <c r="O70" s="16"/>
    </row>
    <row r="71" spans="1:16" ht="15" thickTop="1" x14ac:dyDescent="0.3">
      <c r="A71" s="147" t="s">
        <v>202</v>
      </c>
      <c r="B71" s="148" t="e">
        <f>B54+#REF!+B55+B56+B57+B58+B59+B60+B61+B62</f>
        <v>#REF!</v>
      </c>
      <c r="C71" s="149" t="s">
        <v>203</v>
      </c>
      <c r="D71" s="150" t="e">
        <f>B71/B35</f>
        <v>#REF!</v>
      </c>
      <c r="E71" s="151" t="s">
        <v>204</v>
      </c>
      <c r="F71" s="151"/>
      <c r="G71" s="151"/>
      <c r="H71" s="146"/>
      <c r="I71" s="252"/>
      <c r="J71" s="297" t="s">
        <v>70</v>
      </c>
      <c r="K71" s="298"/>
      <c r="L71" s="298"/>
      <c r="M71" s="299"/>
      <c r="N71" s="214"/>
      <c r="O71" s="16"/>
    </row>
    <row r="72" spans="1:16" ht="15.75" customHeight="1" thickBot="1" x14ac:dyDescent="0.35">
      <c r="A72" s="48"/>
      <c r="B72" s="145"/>
      <c r="C72" s="146"/>
      <c r="D72" s="152"/>
      <c r="E72" s="146"/>
      <c r="F72" s="146"/>
      <c r="G72" s="146"/>
      <c r="H72" s="146"/>
      <c r="I72" s="252"/>
      <c r="J72" s="497" t="str">
        <f>IF(OR(B10="Etablissement public national (hors EPIC) ",B10="EPIC ",B10="Etablissement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498"/>
      <c r="L72" s="498"/>
      <c r="M72" s="499"/>
      <c r="N72" s="214"/>
      <c r="O72" s="16"/>
    </row>
    <row r="73" spans="1:16" ht="15.6" thickTop="1" thickBot="1" x14ac:dyDescent="0.35">
      <c r="A73" s="48"/>
      <c r="B73" s="145"/>
      <c r="C73" s="146"/>
      <c r="D73" s="146"/>
      <c r="E73" s="146"/>
      <c r="F73" s="146"/>
      <c r="G73" s="146"/>
      <c r="H73" s="146"/>
      <c r="I73" s="252"/>
      <c r="J73" s="313" t="s">
        <v>71</v>
      </c>
      <c r="K73" s="262"/>
      <c r="L73" s="262"/>
      <c r="M73" s="314" t="e">
        <f>IF((#REF!="oui")*AND(#REF!="oui"),"oui","non")</f>
        <v>#REF!</v>
      </c>
      <c r="N73" s="214"/>
      <c r="O73" s="16"/>
    </row>
    <row r="74" spans="1:16" ht="18.600000000000001" thickTop="1" x14ac:dyDescent="0.3">
      <c r="A74" s="13" t="s">
        <v>42</v>
      </c>
      <c r="B74" s="94"/>
      <c r="C74" s="94"/>
      <c r="D74" s="11"/>
      <c r="E74" s="11"/>
      <c r="F74" s="11"/>
      <c r="G74" s="11"/>
      <c r="H74" s="203"/>
      <c r="I74" s="315"/>
      <c r="J74" s="129"/>
      <c r="K74" s="129"/>
      <c r="L74" s="129"/>
      <c r="M74" s="94"/>
      <c r="N74" s="214"/>
      <c r="O74" s="16"/>
    </row>
    <row r="75" spans="1:16" s="25" customFormat="1" ht="15" customHeight="1" x14ac:dyDescent="0.3">
      <c r="A75" s="153" t="s">
        <v>205</v>
      </c>
      <c r="B75" s="154" t="s">
        <v>91</v>
      </c>
      <c r="C75" s="94"/>
      <c r="D75" s="11"/>
      <c r="E75" s="11"/>
      <c r="F75" s="11"/>
      <c r="G75" s="11"/>
      <c r="H75" s="203"/>
      <c r="I75" s="316"/>
      <c r="J75" s="317"/>
      <c r="K75" s="317"/>
      <c r="L75" s="317"/>
      <c r="M75" s="317"/>
      <c r="N75" s="267"/>
      <c r="O75" s="4"/>
      <c r="P75" s="4"/>
    </row>
    <row r="76" spans="1:16" s="2" customFormat="1" ht="18.600000000000001" thickBot="1" x14ac:dyDescent="0.35">
      <c r="A76" s="13" t="s">
        <v>271</v>
      </c>
      <c r="B76" s="94"/>
      <c r="C76" s="94"/>
      <c r="D76" s="11"/>
      <c r="E76" s="11"/>
      <c r="F76" s="11"/>
      <c r="G76" s="11"/>
      <c r="H76" s="203"/>
      <c r="I76" s="50"/>
      <c r="J76" s="94"/>
      <c r="K76" s="94"/>
      <c r="L76" s="94"/>
      <c r="M76" s="94"/>
      <c r="N76" s="129"/>
      <c r="O76" s="5"/>
      <c r="P76" s="5"/>
    </row>
    <row r="77" spans="1:16" customFormat="1" ht="61.8" thickBot="1" x14ac:dyDescent="0.35">
      <c r="A77" s="24" t="s">
        <v>17</v>
      </c>
      <c r="B77" s="155" t="str">
        <f>IF(B75="mois","Niveau de rémunération annuelle brute + charges patronales à temps complet* (en €)","Coût journalier (en €)")</f>
        <v>Niveau de rémunération annuelle brute + charges patronales à temps complet* (en €)</v>
      </c>
      <c r="C77" s="155" t="str">
        <f>IF(B75="mois","Durée d'activité sur le projet (en mois)","Nombre de jour travaillé par an")</f>
        <v>Durée d'activité sur le projet (en mois)</v>
      </c>
      <c r="D77" s="155" t="str">
        <f>IF(B75="mois","Quotité d'activité dédiée au projet (de 0 à 1)","Nombre de jours affectés sur la durée total du projet")</f>
        <v>Quotité d'activité dédiée au projet (de 0 à 1)</v>
      </c>
      <c r="E77" s="156" t="s">
        <v>25</v>
      </c>
      <c r="F77" s="157" t="s">
        <v>206</v>
      </c>
      <c r="G77" s="158" t="s">
        <v>207</v>
      </c>
      <c r="H77" s="50"/>
      <c r="I77" s="17"/>
      <c r="J77" s="318" t="str">
        <f>IF($B$75="jours","Niveau de rémunération annuelle brute + charges patronales à temps complet* (RESERVÉ OFB)","")</f>
        <v/>
      </c>
      <c r="K77" s="94"/>
      <c r="L77" s="94"/>
      <c r="M77" s="94"/>
      <c r="N77" s="94"/>
      <c r="O77" s="1"/>
      <c r="P77" s="25"/>
    </row>
    <row r="78" spans="1:16" customFormat="1" ht="55.8" thickBot="1" x14ac:dyDescent="0.35">
      <c r="A78" s="405" t="s">
        <v>272</v>
      </c>
      <c r="B78" s="17"/>
      <c r="C78" s="17"/>
      <c r="D78" s="17"/>
      <c r="E78" s="17"/>
      <c r="F78" s="17"/>
      <c r="G78" s="17"/>
      <c r="H78" s="17"/>
      <c r="I78" s="319"/>
      <c r="J78" s="94"/>
      <c r="K78" s="94"/>
      <c r="L78" s="94"/>
      <c r="M78" s="94"/>
      <c r="N78" s="94"/>
      <c r="O78" s="1"/>
      <c r="P78" s="2"/>
    </row>
    <row r="79" spans="1:16" customFormat="1" ht="19.5" customHeight="1" x14ac:dyDescent="0.3">
      <c r="A79" s="404"/>
      <c r="B79" s="161"/>
      <c r="C79" s="162"/>
      <c r="D79" s="163"/>
      <c r="E79" s="164">
        <f>IF(B$75="mois",((B79/12)*C79)*D79,B79*D79)</f>
        <v>0</v>
      </c>
      <c r="F79" s="165">
        <f>IF(B$75="mois",IF($M$64="non",0,MIN((B79/12*C79*D79),(80000/12*C79*D79))),IF($M$64="non",0,IF(C79="","0,00",MIN((B79*D79),(80000/C79*D79)))))</f>
        <v>0</v>
      </c>
      <c r="G79" s="166" t="str">
        <f>IF(B$75="mois",IF(B79&gt;80000,"oui",""),IF(B79*C79&gt;80000,"oui",""))</f>
        <v/>
      </c>
      <c r="H79" s="320"/>
      <c r="I79" s="319"/>
      <c r="J79" s="321" t="str">
        <f>IF($B$75="jours",B79*C79,"")</f>
        <v/>
      </c>
      <c r="K79" s="94"/>
      <c r="L79" s="94"/>
      <c r="M79" s="94"/>
      <c r="N79" s="94"/>
      <c r="O79" s="1"/>
    </row>
    <row r="80" spans="1:16" customFormat="1" ht="14.4" x14ac:dyDescent="0.3">
      <c r="A80" s="167"/>
      <c r="B80" s="168"/>
      <c r="C80" s="169"/>
      <c r="D80" s="170"/>
      <c r="E80" s="171">
        <f>IF(B$75="mois",((B80/12)*C80)*D80,B80*D80)</f>
        <v>0</v>
      </c>
      <c r="F80" s="172">
        <f>IF(B$75="mois",IF($M$64="non",0,MIN((B80/12*C80*D80),(80000/12*C80*D80))),IF($M$64="non",0,IF(C80="","0,00",MIN((B80*D80),(80000/C80*D80)))))</f>
        <v>0</v>
      </c>
      <c r="G80" s="173" t="str">
        <f>IF(B$75="mois",IF(B80&gt;80000,"oui",""),IF(B80*C80&gt;80000,"oui",""))</f>
        <v/>
      </c>
      <c r="H80" s="320"/>
      <c r="I80" s="319"/>
      <c r="J80" s="321" t="str">
        <f>IF($B$75="jours",B80*C80,"")</f>
        <v/>
      </c>
      <c r="K80" s="94"/>
      <c r="L80" s="94"/>
      <c r="M80" s="94"/>
      <c r="N80" s="94"/>
      <c r="O80" s="5"/>
    </row>
    <row r="81" spans="1:16" customFormat="1" ht="14.4" x14ac:dyDescent="0.3">
      <c r="A81" s="167"/>
      <c r="B81" s="168"/>
      <c r="C81" s="168"/>
      <c r="D81" s="170"/>
      <c r="E81" s="171">
        <f>IF(B$75="mois",((B81/12)*C81)*D81,B81*D81)</f>
        <v>0</v>
      </c>
      <c r="F81" s="172">
        <f>IF(B$75="mois",IF($M$64="non",0,MIN((B81/12*C81*D81),(80000/12*C81*D81))),IF($M$64="non",0,IF(C81="","0,00",MIN((B81*D81),(80000/C81*D81)))))</f>
        <v>0</v>
      </c>
      <c r="G81" s="173" t="str">
        <f>IF(B$75="mois",IF(B81&gt;80000,"oui",""),IF(B81*C81&gt;80000,"oui",""))</f>
        <v/>
      </c>
      <c r="H81" s="320"/>
      <c r="I81" s="319"/>
      <c r="J81" s="321" t="str">
        <f>IF($B$75="jours",B81*C81,"")</f>
        <v/>
      </c>
      <c r="K81" s="94"/>
      <c r="L81" s="94"/>
      <c r="M81" s="203"/>
      <c r="N81" s="203"/>
      <c r="O81" s="1"/>
    </row>
    <row r="82" spans="1:16" customFormat="1" ht="15" thickBot="1" x14ac:dyDescent="0.35">
      <c r="A82" s="174" t="s">
        <v>13</v>
      </c>
      <c r="B82" s="175"/>
      <c r="C82" s="176">
        <f>IF(B$75="jours","",SUM(C79:C81))</f>
        <v>0</v>
      </c>
      <c r="D82" s="177" t="str">
        <f>IF(B$75="mois","",SUM(D79:D81))</f>
        <v/>
      </c>
      <c r="E82" s="178">
        <f>SUM(E79:E81)</f>
        <v>0</v>
      </c>
      <c r="F82" s="179">
        <f>SUM(F79:F81)</f>
        <v>0</v>
      </c>
      <c r="G82" s="180"/>
      <c r="H82" s="204"/>
      <c r="I82" s="322"/>
      <c r="J82" s="94"/>
      <c r="K82" s="94"/>
      <c r="L82" s="94"/>
      <c r="M82" s="129"/>
      <c r="N82" s="129"/>
      <c r="O82" s="5"/>
      <c r="P82" s="3"/>
    </row>
    <row r="83" spans="1:16" ht="15" thickBot="1" x14ac:dyDescent="0.35">
      <c r="A83" s="181"/>
      <c r="B83" s="182"/>
      <c r="C83" s="182"/>
      <c r="D83" s="183"/>
      <c r="E83" s="183"/>
      <c r="F83" s="183"/>
      <c r="G83" s="182"/>
      <c r="H83" s="182"/>
      <c r="I83" s="323"/>
      <c r="J83" s="94"/>
      <c r="K83" s="94"/>
      <c r="L83" s="94"/>
      <c r="M83" s="129"/>
      <c r="N83" s="129"/>
      <c r="O83" s="5"/>
    </row>
    <row r="84" spans="1:16" customFormat="1" ht="29.4" thickBot="1" x14ac:dyDescent="0.35">
      <c r="A84" s="184" t="s">
        <v>60</v>
      </c>
      <c r="B84" s="480"/>
      <c r="C84" s="481"/>
      <c r="D84" s="481"/>
      <c r="E84" s="481"/>
      <c r="F84" s="481"/>
      <c r="G84" s="482"/>
      <c r="H84" s="205"/>
      <c r="I84" s="324"/>
      <c r="J84" s="94"/>
      <c r="K84" s="94"/>
      <c r="L84" s="94"/>
      <c r="M84" s="129"/>
      <c r="N84" s="129"/>
      <c r="O84" s="5"/>
    </row>
    <row r="85" spans="1:16" customFormat="1" ht="15" customHeight="1" x14ac:dyDescent="0.3">
      <c r="A85" s="185"/>
      <c r="B85" s="185"/>
      <c r="C85" s="185"/>
      <c r="D85" s="185"/>
      <c r="E85" s="185"/>
      <c r="F85" s="185"/>
      <c r="G85" s="185"/>
      <c r="H85" s="206"/>
      <c r="I85" s="147"/>
      <c r="J85" s="94"/>
      <c r="K85" s="94"/>
      <c r="L85" s="94"/>
      <c r="M85" s="129"/>
      <c r="N85" s="129"/>
      <c r="O85" s="5"/>
      <c r="P85" s="4"/>
    </row>
    <row r="86" spans="1:16" s="2" customFormat="1" ht="18.600000000000001" thickBot="1" x14ac:dyDescent="0.35">
      <c r="A86" s="13" t="s">
        <v>45</v>
      </c>
      <c r="B86" s="11"/>
      <c r="C86" s="11"/>
      <c r="D86" s="11"/>
      <c r="E86" s="11"/>
      <c r="F86" s="11"/>
      <c r="G86" s="11"/>
      <c r="H86" s="203"/>
      <c r="I86" s="50"/>
      <c r="J86" s="94"/>
      <c r="K86" s="94"/>
      <c r="L86" s="94"/>
      <c r="M86" s="129"/>
      <c r="N86" s="129"/>
      <c r="O86" s="5"/>
      <c r="P86"/>
    </row>
    <row r="87" spans="1:16" customFormat="1" ht="61.8" thickBot="1" x14ac:dyDescent="0.35">
      <c r="A87" s="51" t="s">
        <v>17</v>
      </c>
      <c r="B87" s="186" t="str">
        <f>IF(B75="mois","Niveau de rémunération annuelle brute + charges patronales à temps complet* (en €)","Coût journalier (en €)")</f>
        <v>Niveau de rémunération annuelle brute + charges patronales à temps complet* (en €)</v>
      </c>
      <c r="C87" s="186" t="str">
        <f>IF(B75="mois","Durée d'activité sur le projet (en mois)","Nombre de jour travaillé par an")</f>
        <v>Durée d'activité sur le projet (en mois)</v>
      </c>
      <c r="D87" s="186" t="str">
        <f>IF(B75="mois","Quotité d'activité dédiée au projet (de 0 à 1)","Nombre de jours affectés sur la durée total du projet")</f>
        <v>Quotité d'activité dédiée au projet (de 0 à 1)</v>
      </c>
      <c r="E87" s="186" t="s">
        <v>25</v>
      </c>
      <c r="F87" s="187" t="s">
        <v>206</v>
      </c>
      <c r="G87" s="188" t="s">
        <v>207</v>
      </c>
      <c r="H87" s="325"/>
      <c r="I87" s="17"/>
      <c r="J87" s="318" t="str">
        <f>IF($B$75="jours","Niveau de rémunération annuelle brute + charges patronales à temps complet* (RESERVÉ OFB)","")</f>
        <v/>
      </c>
      <c r="K87" s="94"/>
      <c r="L87" s="94"/>
      <c r="M87" s="129"/>
      <c r="N87" s="205"/>
      <c r="O87" s="39"/>
    </row>
    <row r="88" spans="1:16" customFormat="1" ht="15" thickBot="1" x14ac:dyDescent="0.35">
      <c r="A88" s="159" t="s">
        <v>44</v>
      </c>
      <c r="B88" s="17"/>
      <c r="C88" s="17"/>
      <c r="D88" s="17"/>
      <c r="E88" s="17"/>
      <c r="F88" s="17"/>
      <c r="G88" s="17"/>
      <c r="H88" s="17"/>
      <c r="I88" s="319"/>
      <c r="J88" s="94"/>
      <c r="K88" s="94"/>
      <c r="L88" s="94"/>
      <c r="M88" s="129"/>
      <c r="N88" s="129"/>
      <c r="O88" s="5"/>
      <c r="P88" s="2"/>
    </row>
    <row r="89" spans="1:16" customFormat="1" ht="14.4" x14ac:dyDescent="0.3">
      <c r="A89" s="160"/>
      <c r="B89" s="161"/>
      <c r="C89" s="162"/>
      <c r="D89" s="163"/>
      <c r="E89" s="164">
        <f>IF(B$75="mois",((B89/12)*C89)*D89,B89*D89)</f>
        <v>0</v>
      </c>
      <c r="F89" s="165">
        <f>IF(B$75="mois",MIN((B89/12*C89*D89),(80000/12*C89*D89)),IF(B89="","0,00",MIN((B89*D89),(80000/C89*D89))))</f>
        <v>0</v>
      </c>
      <c r="G89" s="166" t="str">
        <f>IF(B$75="mois",IF(B89&gt;80000,"oui",""),IF(B89*C89&gt;80000,"oui",""))</f>
        <v/>
      </c>
      <c r="H89" s="320"/>
      <c r="I89" s="319"/>
      <c r="J89" s="321" t="str">
        <f>IF($B$75="jours",B89*C89,"")</f>
        <v/>
      </c>
      <c r="K89" s="94"/>
      <c r="L89" s="94"/>
      <c r="M89" s="129"/>
      <c r="N89" s="203"/>
      <c r="O89" s="1"/>
    </row>
    <row r="90" spans="1:16" customFormat="1" ht="14.4" x14ac:dyDescent="0.3">
      <c r="A90" s="167"/>
      <c r="B90" s="168"/>
      <c r="C90" s="169"/>
      <c r="D90" s="170"/>
      <c r="E90" s="171">
        <f>IF(B$75="mois",((B90/12)*C90)*D90,B90*D90)</f>
        <v>0</v>
      </c>
      <c r="F90" s="172">
        <f>IF(B$75="mois",MIN((B90/12*C90*D90),(80000/12*C90*D90)),IF(B90="","0,00",MIN((B90*D90),(80000/C90*D90))))</f>
        <v>0</v>
      </c>
      <c r="G90" s="173" t="str">
        <f>IF(B$75="mois",IF(B90&gt;80000,"oui",""),IF(B90*C90&gt;80000,"oui",""))</f>
        <v/>
      </c>
      <c r="H90" s="320"/>
      <c r="I90" s="319"/>
      <c r="J90" s="321" t="str">
        <f>IF($B$75="jours",B90*C90,"")</f>
        <v/>
      </c>
      <c r="K90" s="94"/>
      <c r="L90" s="94"/>
      <c r="M90" s="129"/>
      <c r="N90" s="129"/>
      <c r="O90" s="5"/>
    </row>
    <row r="91" spans="1:16" customFormat="1" ht="14.4" x14ac:dyDescent="0.3">
      <c r="A91" s="167"/>
      <c r="B91" s="168"/>
      <c r="C91" s="168"/>
      <c r="D91" s="170"/>
      <c r="E91" s="171">
        <f>IF(B$75="mois",((B91/12)*C91)*D91,B91*D91)</f>
        <v>0</v>
      </c>
      <c r="F91" s="172">
        <f>IF(B$75="mois",MIN((B91/12*C91*D91),(80000/12*C91*D91)),IF(B91="","0,00",MIN((B91*D91),(80000/C91*D91))))</f>
        <v>0</v>
      </c>
      <c r="G91" s="173" t="str">
        <f>IF(B$75="mois",IF(B91&gt;80000,"oui",""),IF(B91*C91&gt;80000,"oui",""))</f>
        <v/>
      </c>
      <c r="H91" s="320"/>
      <c r="I91" s="319"/>
      <c r="J91" s="321" t="str">
        <f>IF($B$75="jours",B91*C91,"")</f>
        <v/>
      </c>
      <c r="K91" s="94"/>
      <c r="L91" s="94"/>
      <c r="M91" s="205"/>
      <c r="N91" s="203"/>
      <c r="O91" s="1"/>
    </row>
    <row r="92" spans="1:16" ht="15" thickBot="1" x14ac:dyDescent="0.35">
      <c r="A92" s="189" t="s">
        <v>13</v>
      </c>
      <c r="B92" s="175"/>
      <c r="C92" s="176">
        <f>IF(B$75="jours","",SUM(C89:C91))</f>
        <v>0</v>
      </c>
      <c r="D92" s="177" t="str">
        <f>IF(B$75="mois","",SUM(D89:D91))</f>
        <v/>
      </c>
      <c r="E92" s="178">
        <f>SUM(E89:E91)</f>
        <v>0</v>
      </c>
      <c r="F92" s="179">
        <f>SUM(F89:F91)</f>
        <v>0</v>
      </c>
      <c r="G92" s="180"/>
      <c r="H92" s="204"/>
      <c r="I92" s="326"/>
      <c r="J92" s="94"/>
      <c r="K92" s="94"/>
      <c r="L92" s="94"/>
      <c r="M92" s="129"/>
      <c r="N92" s="129"/>
      <c r="O92" s="5"/>
      <c r="P92" s="3"/>
    </row>
    <row r="93" spans="1:16" ht="15" thickBot="1" x14ac:dyDescent="0.35">
      <c r="A93" s="94"/>
      <c r="B93" s="94"/>
      <c r="C93" s="94"/>
      <c r="D93" s="94"/>
      <c r="E93" s="94"/>
      <c r="F93" s="94"/>
      <c r="G93" s="94"/>
      <c r="H93" s="197"/>
      <c r="I93" s="323"/>
      <c r="J93" s="94"/>
      <c r="K93" s="94"/>
      <c r="L93" s="94"/>
      <c r="M93" s="129"/>
      <c r="N93" s="129"/>
      <c r="O93" s="5"/>
    </row>
    <row r="94" spans="1:16" customFormat="1" ht="29.4" thickBot="1" x14ac:dyDescent="0.35">
      <c r="A94" s="184" t="s">
        <v>61</v>
      </c>
      <c r="B94" s="480"/>
      <c r="C94" s="481"/>
      <c r="D94" s="481"/>
      <c r="E94" s="481"/>
      <c r="F94" s="481"/>
      <c r="G94" s="482"/>
      <c r="H94" s="205"/>
      <c r="I94" s="326"/>
      <c r="J94" s="94"/>
      <c r="K94" s="94"/>
      <c r="L94" s="94"/>
      <c r="M94" s="129"/>
      <c r="N94" s="94"/>
    </row>
    <row r="95" spans="1:16" customFormat="1" ht="15" customHeight="1" x14ac:dyDescent="0.3">
      <c r="A95" s="185"/>
      <c r="B95" s="185"/>
      <c r="C95" s="185"/>
      <c r="D95" s="185"/>
      <c r="E95" s="185"/>
      <c r="F95" s="185"/>
      <c r="G95" s="94"/>
      <c r="H95" s="197"/>
      <c r="I95" s="147"/>
      <c r="J95" s="94"/>
      <c r="K95" s="94"/>
      <c r="L95" s="94"/>
      <c r="M95" s="129"/>
      <c r="N95" s="94"/>
    </row>
    <row r="96" spans="1:16" customFormat="1" ht="18" x14ac:dyDescent="0.3">
      <c r="A96" s="13" t="s">
        <v>208</v>
      </c>
      <c r="B96" s="11"/>
      <c r="C96" s="11"/>
      <c r="D96" s="11"/>
      <c r="E96" s="11"/>
      <c r="F96" s="11"/>
      <c r="G96" s="11"/>
      <c r="H96" s="203"/>
      <c r="I96" s="147"/>
      <c r="J96" s="94"/>
      <c r="K96" s="94"/>
      <c r="L96" s="94"/>
      <c r="M96" s="129"/>
      <c r="N96" s="11"/>
    </row>
    <row r="97" spans="1:14" customFormat="1" ht="18.600000000000001" thickBot="1" x14ac:dyDescent="0.35">
      <c r="A97" s="13"/>
      <c r="B97" s="11"/>
      <c r="C97" s="11"/>
      <c r="D97" s="11"/>
      <c r="E97" s="11"/>
      <c r="F97" s="11"/>
      <c r="G97" s="11"/>
      <c r="H97" s="203"/>
      <c r="I97" s="147"/>
      <c r="J97" s="94"/>
      <c r="K97" s="94"/>
      <c r="L97" s="94"/>
      <c r="M97" s="129"/>
      <c r="N97" s="11"/>
    </row>
    <row r="98" spans="1:14" customFormat="1" ht="86.4" x14ac:dyDescent="0.3">
      <c r="A98" s="14" t="s">
        <v>18</v>
      </c>
      <c r="B98" s="15" t="s">
        <v>209</v>
      </c>
      <c r="C98" s="15" t="s">
        <v>210</v>
      </c>
      <c r="D98" s="15" t="s">
        <v>51</v>
      </c>
      <c r="E98" s="15" t="s">
        <v>211</v>
      </c>
      <c r="F98" s="11"/>
      <c r="G98" s="11"/>
      <c r="H98" s="203"/>
      <c r="I98" s="147"/>
      <c r="J98" s="205"/>
      <c r="K98" s="205"/>
      <c r="L98" s="129"/>
      <c r="M98" s="129"/>
      <c r="N98" s="11"/>
    </row>
    <row r="99" spans="1:14" customFormat="1" ht="14.4" x14ac:dyDescent="0.3">
      <c r="A99" s="190"/>
      <c r="B99" s="191"/>
      <c r="C99" s="191"/>
      <c r="D99" s="191"/>
      <c r="E99" s="192" t="str">
        <f t="shared" ref="E99:E100" si="1">IF(B99&lt;&gt;"",MIN(B99/(C99*12)*D99,B99),"")</f>
        <v/>
      </c>
      <c r="F99" s="11"/>
      <c r="G99" s="11"/>
      <c r="H99" s="203"/>
      <c r="I99" s="147"/>
      <c r="J99" s="129"/>
      <c r="K99" s="129"/>
      <c r="L99" s="129"/>
      <c r="M99" s="129"/>
      <c r="N99" s="11"/>
    </row>
    <row r="100" spans="1:14" customFormat="1" ht="14.4" x14ac:dyDescent="0.3">
      <c r="A100" s="190"/>
      <c r="B100" s="191"/>
      <c r="C100" s="191"/>
      <c r="D100" s="191"/>
      <c r="E100" s="192" t="str">
        <f t="shared" si="1"/>
        <v/>
      </c>
      <c r="F100" s="11"/>
      <c r="G100" s="11"/>
      <c r="H100" s="203"/>
      <c r="I100" s="326"/>
      <c r="J100" s="129"/>
      <c r="K100" s="129"/>
      <c r="L100" s="129"/>
      <c r="M100" s="129"/>
      <c r="N100" s="11"/>
    </row>
    <row r="101" spans="1:14" customFormat="1" ht="15" thickBot="1" x14ac:dyDescent="0.35">
      <c r="A101" s="193" t="s">
        <v>13</v>
      </c>
      <c r="B101" s="194">
        <f>SUM(B99:B100)</f>
        <v>0</v>
      </c>
      <c r="C101" s="194">
        <f>SUM(C99:C100)</f>
        <v>0</v>
      </c>
      <c r="D101" s="194">
        <f>SUM(D99:D100)</f>
        <v>0</v>
      </c>
      <c r="E101" s="195">
        <f>SUM(E99:E100)</f>
        <v>0</v>
      </c>
      <c r="F101" s="11"/>
      <c r="G101" s="11"/>
      <c r="H101" s="203"/>
      <c r="I101" s="94"/>
      <c r="J101" s="129"/>
      <c r="K101" s="129"/>
      <c r="L101" s="129"/>
      <c r="M101" s="11"/>
      <c r="N101" s="11"/>
    </row>
    <row r="102" spans="1:14" ht="15" thickBot="1" x14ac:dyDescent="0.35">
      <c r="A102" s="94"/>
      <c r="B102" s="94"/>
      <c r="C102" s="94"/>
      <c r="D102" s="94"/>
      <c r="E102" s="94"/>
      <c r="F102" s="94"/>
      <c r="G102" s="94"/>
      <c r="H102" s="197"/>
      <c r="I102" s="94"/>
      <c r="J102" s="129"/>
      <c r="K102" s="129"/>
      <c r="L102" s="129"/>
      <c r="M102" s="11"/>
      <c r="N102" s="94"/>
    </row>
    <row r="103" spans="1:14" ht="29.4" thickBot="1" x14ac:dyDescent="0.35">
      <c r="A103" s="184" t="s">
        <v>67</v>
      </c>
      <c r="B103" s="480"/>
      <c r="C103" s="481"/>
      <c r="D103" s="481"/>
      <c r="E103" s="481"/>
      <c r="F103" s="481"/>
      <c r="G103" s="482"/>
      <c r="H103" s="205"/>
      <c r="I103" s="94"/>
      <c r="J103" s="129"/>
      <c r="K103" s="129"/>
      <c r="L103" s="129"/>
      <c r="M103" s="11"/>
      <c r="N103" s="94"/>
    </row>
    <row r="104" spans="1:14" customFormat="1" ht="52.5" customHeight="1" x14ac:dyDescent="0.3">
      <c r="A104" s="4"/>
      <c r="B104" s="4"/>
      <c r="C104" s="4"/>
      <c r="D104" s="4"/>
      <c r="E104" s="4"/>
      <c r="F104" s="4"/>
      <c r="G104" s="4"/>
      <c r="H104" s="197"/>
      <c r="I104" s="94"/>
      <c r="J104" s="129"/>
      <c r="K104" s="129"/>
      <c r="L104" s="129"/>
      <c r="M104" s="11"/>
      <c r="N104" s="11"/>
    </row>
    <row r="105" spans="1:14" ht="14.4" x14ac:dyDescent="0.3">
      <c r="M105"/>
    </row>
    <row r="107" spans="1:14" ht="14.4" x14ac:dyDescent="0.3">
      <c r="J107" s="39"/>
      <c r="K107" s="39"/>
      <c r="M107"/>
    </row>
    <row r="110" spans="1:14" ht="14.4" x14ac:dyDescent="0.3">
      <c r="L110" s="39"/>
      <c r="M110"/>
    </row>
  </sheetData>
  <mergeCells count="68">
    <mergeCell ref="J54:L54"/>
    <mergeCell ref="L57:M57"/>
    <mergeCell ref="J72:M72"/>
    <mergeCell ref="K42:M42"/>
    <mergeCell ref="K43:M43"/>
    <mergeCell ref="J47:M47"/>
    <mergeCell ref="J51:M51"/>
    <mergeCell ref="J53:L53"/>
    <mergeCell ref="L26:M26"/>
    <mergeCell ref="L27:M27"/>
    <mergeCell ref="L28:M28"/>
    <mergeCell ref="L19:M19"/>
    <mergeCell ref="L20:M20"/>
    <mergeCell ref="L21:M21"/>
    <mergeCell ref="L22:M22"/>
    <mergeCell ref="L23:M23"/>
    <mergeCell ref="L33:M33"/>
    <mergeCell ref="A9:A10"/>
    <mergeCell ref="C63:G63"/>
    <mergeCell ref="C62:G62"/>
    <mergeCell ref="C59:G59"/>
    <mergeCell ref="C60:G60"/>
    <mergeCell ref="C41:G41"/>
    <mergeCell ref="C42:G42"/>
    <mergeCell ref="C43:G43"/>
    <mergeCell ref="C49:G49"/>
    <mergeCell ref="C50:G50"/>
    <mergeCell ref="C27:G27"/>
    <mergeCell ref="C23:G23"/>
    <mergeCell ref="C24:G24"/>
    <mergeCell ref="L24:M24"/>
    <mergeCell ref="L25:M25"/>
    <mergeCell ref="B103:G103"/>
    <mergeCell ref="C66:G66"/>
    <mergeCell ref="C67:G67"/>
    <mergeCell ref="C64:G64"/>
    <mergeCell ref="B84:G84"/>
    <mergeCell ref="C65:G65"/>
    <mergeCell ref="K35:M35"/>
    <mergeCell ref="C28:G28"/>
    <mergeCell ref="C29:G29"/>
    <mergeCell ref="C30:G30"/>
    <mergeCell ref="B94:G94"/>
    <mergeCell ref="C55:G55"/>
    <mergeCell ref="C53:G53"/>
    <mergeCell ref="C56:G56"/>
    <mergeCell ref="C57:G57"/>
    <mergeCell ref="C58:G58"/>
    <mergeCell ref="C51:G51"/>
    <mergeCell ref="C52:G52"/>
    <mergeCell ref="C54:G54"/>
    <mergeCell ref="C61:G61"/>
    <mergeCell ref="L29:M29"/>
    <mergeCell ref="L30:M30"/>
    <mergeCell ref="C37:G37"/>
    <mergeCell ref="B10:G10"/>
    <mergeCell ref="B9:G9"/>
    <mergeCell ref="B5:G5"/>
    <mergeCell ref="B6:G6"/>
    <mergeCell ref="B7:G7"/>
    <mergeCell ref="B8:G8"/>
    <mergeCell ref="C25:G25"/>
    <mergeCell ref="C26:G26"/>
    <mergeCell ref="C17:G17"/>
    <mergeCell ref="C19:G19"/>
    <mergeCell ref="C20:G20"/>
    <mergeCell ref="C21:G21"/>
    <mergeCell ref="C22:G22"/>
  </mergeCells>
  <conditionalFormatting sqref="M67">
    <cfRule type="cellIs" dxfId="5" priority="6" operator="equal">
      <formula>"oui"</formula>
    </cfRule>
  </conditionalFormatting>
  <conditionalFormatting sqref="M68">
    <cfRule type="cellIs" dxfId="4" priority="5" operator="equal">
      <formula>"oui"</formula>
    </cfRule>
  </conditionalFormatting>
  <conditionalFormatting sqref="M69">
    <cfRule type="cellIs" dxfId="3" priority="4" operator="greaterThan">
      <formula>0.05</formula>
    </cfRule>
  </conditionalFormatting>
  <conditionalFormatting sqref="M60">
    <cfRule type="cellIs" dxfId="2" priority="3" operator="greaterThan">
      <formula>0.8</formula>
    </cfRule>
  </conditionalFormatting>
  <conditionalFormatting sqref="M50">
    <cfRule type="cellIs" dxfId="1" priority="1" operator="greaterThan">
      <formula>$M$60</formula>
    </cfRule>
    <cfRule type="cellIs" dxfId="0" priority="2" operator="greaterThan">
      <formula>"M60"</formula>
    </cfRule>
  </conditionalFormatting>
  <dataValidations count="4">
    <dataValidation type="list" allowBlank="1" showInputMessage="1" showErrorMessage="1" sqref="M67:M68">
      <formula1>"oui,non"</formula1>
    </dataValidation>
    <dataValidation type="list" allowBlank="1" showInputMessage="1" showErrorMessage="1" promptTitle="Statut juridique" prompt="[Menu déroulant]" sqref="B10:G10">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75">
      <formula1>"mois, jours"</formula1>
    </dataValidation>
    <dataValidation type="list" allowBlank="1" showInputMessage="1" showErrorMessage="1" sqref="H10">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6" max="6" man="1"/>
    <brk id="73"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Normal="100" workbookViewId="0">
      <selection activeCell="E6" sqref="E6"/>
    </sheetView>
  </sheetViews>
  <sheetFormatPr baseColWidth="10" defaultRowHeight="14.4" x14ac:dyDescent="0.3"/>
  <cols>
    <col min="1" max="4" width="15.21875" style="354" customWidth="1"/>
    <col min="5" max="5" width="15.77734375" style="16" customWidth="1"/>
    <col min="6" max="6" width="1.21875" style="16" customWidth="1"/>
    <col min="7" max="7" width="17.77734375" style="16" customWidth="1"/>
  </cols>
  <sheetData>
    <row r="1" spans="1:7" ht="16.8" x14ac:dyDescent="0.4">
      <c r="A1" s="400" t="s">
        <v>234</v>
      </c>
      <c r="B1" s="401"/>
      <c r="C1" s="401"/>
      <c r="D1" s="401"/>
      <c r="E1" s="401"/>
      <c r="F1" s="402"/>
      <c r="G1" s="403" t="str">
        <f>'A renseigner'!A1</f>
        <v>V2.2</v>
      </c>
    </row>
    <row r="2" spans="1:7" ht="15.6" x14ac:dyDescent="0.35">
      <c r="A2" s="355"/>
      <c r="B2" s="355"/>
      <c r="C2" s="355"/>
      <c r="D2" s="355"/>
      <c r="E2" s="356"/>
      <c r="F2" s="357"/>
      <c r="G2" s="357"/>
    </row>
    <row r="3" spans="1:7" ht="15.6" x14ac:dyDescent="0.35">
      <c r="A3" s="355"/>
      <c r="B3" s="355"/>
      <c r="C3" s="355"/>
      <c r="D3" s="355"/>
      <c r="E3" s="356"/>
      <c r="F3" s="357"/>
      <c r="G3" s="357"/>
    </row>
    <row r="4" spans="1:7" x14ac:dyDescent="0.3">
      <c r="A4" s="509" t="s">
        <v>235</v>
      </c>
      <c r="B4" s="509"/>
      <c r="C4" s="509"/>
      <c r="D4" s="509"/>
      <c r="E4" s="358"/>
      <c r="F4" s="357"/>
      <c r="G4" s="359" t="s">
        <v>236</v>
      </c>
    </row>
    <row r="5" spans="1:7" x14ac:dyDescent="0.3">
      <c r="A5" s="510" t="s">
        <v>76</v>
      </c>
      <c r="B5" s="510"/>
      <c r="C5" s="510"/>
      <c r="D5" s="510"/>
      <c r="E5" s="360"/>
      <c r="F5" s="357"/>
      <c r="G5" s="361"/>
    </row>
    <row r="6" spans="1:7" x14ac:dyDescent="0.3">
      <c r="A6" s="511" t="s">
        <v>178</v>
      </c>
      <c r="B6" s="512"/>
      <c r="C6" s="512"/>
      <c r="D6" s="513"/>
      <c r="E6" s="362">
        <f>'A renseigner'!B19</f>
        <v>0</v>
      </c>
      <c r="F6" s="357"/>
      <c r="G6" s="362">
        <f>'A renseigner'!J19</f>
        <v>0</v>
      </c>
    </row>
    <row r="7" spans="1:7" x14ac:dyDescent="0.3">
      <c r="A7" s="507" t="s">
        <v>35</v>
      </c>
      <c r="B7" s="507"/>
      <c r="C7" s="507"/>
      <c r="D7" s="507"/>
      <c r="E7" s="362">
        <f>'A renseigner'!B20</f>
        <v>0</v>
      </c>
      <c r="F7" s="357"/>
      <c r="G7" s="362">
        <f>'A renseigner'!J20</f>
        <v>0</v>
      </c>
    </row>
    <row r="8" spans="1:7" x14ac:dyDescent="0.3">
      <c r="A8" s="507" t="s">
        <v>64</v>
      </c>
      <c r="B8" s="508"/>
      <c r="C8" s="508"/>
      <c r="D8" s="507"/>
      <c r="E8" s="362">
        <f>'A renseigner'!B21</f>
        <v>0</v>
      </c>
      <c r="F8" s="357"/>
      <c r="G8" s="362">
        <f>'A renseigner'!J21</f>
        <v>0</v>
      </c>
    </row>
    <row r="9" spans="1:7" x14ac:dyDescent="0.3">
      <c r="A9" s="507" t="s">
        <v>179</v>
      </c>
      <c r="B9" s="508"/>
      <c r="C9" s="508"/>
      <c r="D9" s="507"/>
      <c r="E9" s="362">
        <f>'A renseigner'!B22</f>
        <v>0</v>
      </c>
      <c r="F9" s="357"/>
      <c r="G9" s="362">
        <f>'A renseigner'!J22</f>
        <v>0</v>
      </c>
    </row>
    <row r="10" spans="1:7" x14ac:dyDescent="0.3">
      <c r="A10" s="507" t="s">
        <v>180</v>
      </c>
      <c r="B10" s="508"/>
      <c r="C10" s="508"/>
      <c r="D10" s="507"/>
      <c r="E10" s="362">
        <f>'A renseigner'!B23</f>
        <v>0</v>
      </c>
      <c r="F10" s="357"/>
      <c r="G10" s="362">
        <f>'A renseigner'!J23</f>
        <v>0</v>
      </c>
    </row>
    <row r="11" spans="1:7" ht="27.75" customHeight="1" x14ac:dyDescent="0.3">
      <c r="A11" s="514" t="s">
        <v>181</v>
      </c>
      <c r="B11" s="515"/>
      <c r="C11" s="515"/>
      <c r="D11" s="514"/>
      <c r="E11" s="363">
        <f>'A renseigner'!B24</f>
        <v>0</v>
      </c>
      <c r="F11" s="357"/>
      <c r="G11" s="363">
        <f>'A renseigner'!J24</f>
        <v>0</v>
      </c>
    </row>
    <row r="12" spans="1:7" ht="28.5" customHeight="1" x14ac:dyDescent="0.3">
      <c r="A12" s="514" t="s">
        <v>182</v>
      </c>
      <c r="B12" s="515"/>
      <c r="C12" s="515"/>
      <c r="D12" s="514"/>
      <c r="E12" s="363">
        <f>'A renseigner'!B25</f>
        <v>0</v>
      </c>
      <c r="F12" s="357"/>
      <c r="G12" s="363">
        <f>'A renseigner'!J25</f>
        <v>0</v>
      </c>
    </row>
    <row r="13" spans="1:7" x14ac:dyDescent="0.3">
      <c r="A13" s="514" t="s">
        <v>183</v>
      </c>
      <c r="B13" s="515"/>
      <c r="C13" s="515"/>
      <c r="D13" s="514"/>
      <c r="E13" s="363">
        <f>'A renseigner'!B26</f>
        <v>0</v>
      </c>
      <c r="F13" s="357"/>
      <c r="G13" s="363">
        <f>'A renseigner'!J26</f>
        <v>0</v>
      </c>
    </row>
    <row r="14" spans="1:7" x14ac:dyDescent="0.3">
      <c r="A14" s="507" t="s">
        <v>86</v>
      </c>
      <c r="B14" s="508"/>
      <c r="C14" s="508"/>
      <c r="D14" s="507"/>
      <c r="E14" s="362">
        <f>'A renseigner'!B27</f>
        <v>0</v>
      </c>
      <c r="F14" s="357"/>
      <c r="G14" s="362">
        <f>'A renseigner'!J27</f>
        <v>0</v>
      </c>
    </row>
    <row r="15" spans="1:7" x14ac:dyDescent="0.3">
      <c r="A15" s="507" t="s">
        <v>66</v>
      </c>
      <c r="B15" s="508"/>
      <c r="C15" s="508"/>
      <c r="D15" s="507"/>
      <c r="E15" s="362">
        <f>'A renseigner'!B28</f>
        <v>0</v>
      </c>
      <c r="F15" s="357"/>
      <c r="G15" s="362" t="e">
        <f>'A renseigner'!J28</f>
        <v>#REF!</v>
      </c>
    </row>
    <row r="16" spans="1:7" x14ac:dyDescent="0.3">
      <c r="A16" s="507" t="s">
        <v>237</v>
      </c>
      <c r="B16" s="508"/>
      <c r="C16" s="508"/>
      <c r="D16" s="507"/>
      <c r="E16" s="362">
        <f>'A renseigner'!B29</f>
        <v>0</v>
      </c>
      <c r="F16" s="357"/>
      <c r="G16" s="362">
        <f>'A renseigner'!J29</f>
        <v>0</v>
      </c>
    </row>
    <row r="17" spans="1:7" x14ac:dyDescent="0.3">
      <c r="A17" s="516" t="s">
        <v>77</v>
      </c>
      <c r="B17" s="517"/>
      <c r="C17" s="517"/>
      <c r="D17" s="516"/>
      <c r="E17" s="364">
        <f>'A renseigner'!B30</f>
        <v>0</v>
      </c>
      <c r="F17" s="357"/>
      <c r="G17" s="365" t="e">
        <f>'A renseigner'!J30</f>
        <v>#REF!</v>
      </c>
    </row>
    <row r="18" spans="1:7" x14ac:dyDescent="0.3">
      <c r="A18" s="366"/>
      <c r="B18" s="367"/>
      <c r="C18" s="367"/>
      <c r="D18" s="368"/>
      <c r="E18" s="369"/>
      <c r="F18" s="357"/>
      <c r="G18" s="369"/>
    </row>
    <row r="19" spans="1:7" x14ac:dyDescent="0.3">
      <c r="A19" s="370" t="s">
        <v>238</v>
      </c>
      <c r="B19" s="371"/>
      <c r="C19" s="371"/>
      <c r="D19" s="371"/>
      <c r="E19" s="372"/>
      <c r="F19" s="357"/>
      <c r="G19" s="373"/>
    </row>
    <row r="20" spans="1:7" x14ac:dyDescent="0.3">
      <c r="A20" s="516" t="s">
        <v>7</v>
      </c>
      <c r="B20" s="517"/>
      <c r="C20" s="517"/>
      <c r="D20" s="516"/>
      <c r="E20" s="374">
        <f>'A renseigner'!B33</f>
        <v>0</v>
      </c>
      <c r="F20" s="357"/>
      <c r="G20" s="375">
        <f>'A renseigner'!J33</f>
        <v>0</v>
      </c>
    </row>
    <row r="21" spans="1:7" x14ac:dyDescent="0.3">
      <c r="A21" s="366"/>
      <c r="B21" s="367"/>
      <c r="C21" s="367"/>
      <c r="D21" s="368"/>
      <c r="E21" s="369"/>
      <c r="F21" s="357"/>
      <c r="G21" s="369"/>
    </row>
    <row r="22" spans="1:7" x14ac:dyDescent="0.3">
      <c r="A22" s="518" t="s">
        <v>239</v>
      </c>
      <c r="B22" s="519"/>
      <c r="C22" s="519"/>
      <c r="D22" s="518"/>
      <c r="E22" s="376">
        <f>'A renseigner'!B35</f>
        <v>0</v>
      </c>
      <c r="F22" s="357"/>
      <c r="G22" s="377" t="e">
        <f>'A renseigner'!J35</f>
        <v>#REF!</v>
      </c>
    </row>
    <row r="23" spans="1:7" x14ac:dyDescent="0.3">
      <c r="A23" s="366"/>
      <c r="B23" s="367"/>
      <c r="C23" s="367"/>
      <c r="D23" s="368"/>
      <c r="E23" s="357"/>
      <c r="F23" s="357"/>
      <c r="G23" s="357"/>
    </row>
    <row r="24" spans="1:7" x14ac:dyDescent="0.3">
      <c r="A24" s="520" t="s">
        <v>240</v>
      </c>
      <c r="B24" s="521"/>
      <c r="C24" s="521"/>
      <c r="D24" s="520"/>
      <c r="E24" s="378"/>
      <c r="F24" s="357"/>
      <c r="G24" s="357"/>
    </row>
    <row r="25" spans="1:7" x14ac:dyDescent="0.3">
      <c r="A25" s="522" t="s">
        <v>16</v>
      </c>
      <c r="B25" s="522"/>
      <c r="C25" s="522"/>
      <c r="D25" s="522"/>
      <c r="E25" s="379">
        <f>'A renseigner'!B42</f>
        <v>0</v>
      </c>
      <c r="F25" s="357"/>
      <c r="G25" s="357"/>
    </row>
    <row r="26" spans="1:7" x14ac:dyDescent="0.3">
      <c r="A26" s="522" t="s">
        <v>58</v>
      </c>
      <c r="B26" s="522"/>
      <c r="C26" s="522"/>
      <c r="D26" s="522"/>
      <c r="E26" s="380">
        <f>'A renseigner'!B43</f>
        <v>0</v>
      </c>
      <c r="F26" s="357"/>
      <c r="G26" s="357"/>
    </row>
    <row r="27" spans="1:7" x14ac:dyDescent="0.3">
      <c r="A27" s="516" t="s">
        <v>82</v>
      </c>
      <c r="B27" s="516"/>
      <c r="C27" s="516"/>
      <c r="D27" s="516"/>
      <c r="E27" s="374">
        <f>'A renseigner'!B44</f>
        <v>0</v>
      </c>
      <c r="F27" s="357"/>
      <c r="G27" s="357"/>
    </row>
    <row r="28" spans="1:7" x14ac:dyDescent="0.3">
      <c r="A28" s="366"/>
      <c r="B28" s="366"/>
      <c r="C28" s="366"/>
      <c r="D28" s="366"/>
      <c r="E28" s="357"/>
      <c r="F28" s="357"/>
      <c r="G28" s="357"/>
    </row>
    <row r="29" spans="1:7" x14ac:dyDescent="0.3">
      <c r="A29" s="523" t="s">
        <v>241</v>
      </c>
      <c r="B29" s="523"/>
      <c r="C29" s="523"/>
      <c r="D29" s="523"/>
      <c r="E29" s="381">
        <f>'A renseigner'!M49</f>
        <v>0</v>
      </c>
      <c r="F29" s="357"/>
      <c r="G29" s="357"/>
    </row>
    <row r="30" spans="1:7" x14ac:dyDescent="0.3">
      <c r="A30" s="524" t="s">
        <v>242</v>
      </c>
      <c r="B30" s="524"/>
      <c r="C30" s="524"/>
      <c r="D30" s="524"/>
      <c r="E30" s="382" t="e">
        <f>'A renseigner'!M50</f>
        <v>#REF!</v>
      </c>
      <c r="F30" s="357"/>
      <c r="G30" s="357"/>
    </row>
    <row r="31" spans="1:7" x14ac:dyDescent="0.3">
      <c r="A31" s="366"/>
      <c r="B31" s="366"/>
      <c r="C31" s="366"/>
      <c r="D31" s="366"/>
      <c r="E31" s="357"/>
      <c r="F31" s="357"/>
      <c r="G31" s="357"/>
    </row>
    <row r="32" spans="1:7" x14ac:dyDescent="0.3">
      <c r="A32" s="383" t="s">
        <v>14</v>
      </c>
      <c r="B32" s="384"/>
      <c r="C32" s="384"/>
      <c r="D32" s="384"/>
      <c r="E32" s="385"/>
      <c r="F32" s="357"/>
      <c r="G32" s="357"/>
    </row>
    <row r="33" spans="1:7" x14ac:dyDescent="0.3">
      <c r="A33" s="525" t="s">
        <v>187</v>
      </c>
      <c r="B33" s="525"/>
      <c r="C33" s="525"/>
      <c r="D33" s="525"/>
      <c r="E33" s="386"/>
      <c r="F33" s="357"/>
      <c r="G33" s="357"/>
    </row>
    <row r="34" spans="1:7" x14ac:dyDescent="0.3">
      <c r="A34" s="507" t="s">
        <v>243</v>
      </c>
      <c r="B34" s="507"/>
      <c r="C34" s="507"/>
      <c r="D34" s="507"/>
      <c r="E34" s="362">
        <f>'A renseigner'!B51</f>
        <v>0</v>
      </c>
      <c r="F34" s="357"/>
      <c r="G34" s="357"/>
    </row>
    <row r="35" spans="1:7" x14ac:dyDescent="0.3">
      <c r="A35" s="507" t="s">
        <v>244</v>
      </c>
      <c r="B35" s="507"/>
      <c r="C35" s="507"/>
      <c r="D35" s="507"/>
      <c r="E35" s="362">
        <f>'A renseigner'!B52</f>
        <v>0</v>
      </c>
      <c r="F35" s="357"/>
      <c r="G35" s="357"/>
    </row>
    <row r="36" spans="1:7" x14ac:dyDescent="0.3">
      <c r="A36" s="507" t="s">
        <v>245</v>
      </c>
      <c r="B36" s="507"/>
      <c r="C36" s="507"/>
      <c r="D36" s="507"/>
      <c r="E36" s="362">
        <f>'A renseigner'!B53</f>
        <v>0</v>
      </c>
      <c r="F36" s="357"/>
      <c r="G36" s="357"/>
    </row>
    <row r="37" spans="1:7" x14ac:dyDescent="0.3">
      <c r="A37" s="526" t="s">
        <v>188</v>
      </c>
      <c r="B37" s="526"/>
      <c r="C37" s="526"/>
      <c r="D37" s="526"/>
      <c r="E37" s="387">
        <f>'A renseigner'!B54</f>
        <v>0</v>
      </c>
      <c r="F37" s="357"/>
      <c r="G37" s="357"/>
    </row>
    <row r="38" spans="1:7" x14ac:dyDescent="0.3">
      <c r="A38" s="514" t="s">
        <v>189</v>
      </c>
      <c r="B38" s="514"/>
      <c r="C38" s="514"/>
      <c r="D38" s="514"/>
      <c r="E38" s="363" t="e">
        <f>'A renseigner'!#REF!</f>
        <v>#REF!</v>
      </c>
      <c r="F38" s="357"/>
      <c r="G38" s="357"/>
    </row>
    <row r="39" spans="1:7" x14ac:dyDescent="0.3">
      <c r="A39" s="514" t="s">
        <v>190</v>
      </c>
      <c r="B39" s="514"/>
      <c r="C39" s="514"/>
      <c r="D39" s="514"/>
      <c r="E39" s="363">
        <f>'A renseigner'!B55</f>
        <v>0</v>
      </c>
      <c r="F39" s="357"/>
      <c r="G39" s="357"/>
    </row>
    <row r="40" spans="1:7" x14ac:dyDescent="0.3">
      <c r="A40" s="514" t="s">
        <v>246</v>
      </c>
      <c r="B40" s="514"/>
      <c r="C40" s="514"/>
      <c r="D40" s="514"/>
      <c r="E40" s="363">
        <f>'A renseigner'!B56</f>
        <v>0</v>
      </c>
      <c r="F40" s="357"/>
      <c r="G40" s="357"/>
    </row>
    <row r="41" spans="1:7" x14ac:dyDescent="0.3">
      <c r="A41" s="514" t="s">
        <v>193</v>
      </c>
      <c r="B41" s="514"/>
      <c r="C41" s="514"/>
      <c r="D41" s="514"/>
      <c r="E41" s="363">
        <f>'A renseigner'!B57</f>
        <v>0</v>
      </c>
      <c r="F41" s="357"/>
      <c r="G41" s="357"/>
    </row>
    <row r="42" spans="1:7" x14ac:dyDescent="0.3">
      <c r="A42" s="514" t="s">
        <v>194</v>
      </c>
      <c r="B42" s="514"/>
      <c r="C42" s="514"/>
      <c r="D42" s="514"/>
      <c r="E42" s="363">
        <f>'A renseigner'!B58</f>
        <v>0</v>
      </c>
      <c r="F42" s="357"/>
      <c r="G42" s="357"/>
    </row>
    <row r="43" spans="1:7" x14ac:dyDescent="0.3">
      <c r="A43" s="514" t="s">
        <v>195</v>
      </c>
      <c r="B43" s="514"/>
      <c r="C43" s="514"/>
      <c r="D43" s="514"/>
      <c r="E43" s="363">
        <f>'A renseigner'!B59</f>
        <v>0</v>
      </c>
      <c r="F43" s="357"/>
      <c r="G43" s="357"/>
    </row>
    <row r="44" spans="1:7" x14ac:dyDescent="0.3">
      <c r="A44" s="514" t="s">
        <v>196</v>
      </c>
      <c r="B44" s="514"/>
      <c r="C44" s="514"/>
      <c r="D44" s="514"/>
      <c r="E44" s="363">
        <f>'A renseigner'!B60</f>
        <v>0</v>
      </c>
      <c r="F44" s="357"/>
      <c r="G44" s="357"/>
    </row>
    <row r="45" spans="1:7" x14ac:dyDescent="0.3">
      <c r="A45" s="514" t="s">
        <v>247</v>
      </c>
      <c r="B45" s="514"/>
      <c r="C45" s="514"/>
      <c r="D45" s="514"/>
      <c r="E45" s="363">
        <f>'A renseigner'!B61</f>
        <v>0</v>
      </c>
      <c r="F45" s="357"/>
      <c r="G45" s="357"/>
    </row>
    <row r="46" spans="1:7" x14ac:dyDescent="0.3">
      <c r="A46" s="514" t="s">
        <v>198</v>
      </c>
      <c r="B46" s="514"/>
      <c r="C46" s="514"/>
      <c r="D46" s="514"/>
      <c r="E46" s="363">
        <f>'A renseigner'!B62</f>
        <v>0</v>
      </c>
      <c r="F46" s="357"/>
      <c r="G46" s="357"/>
    </row>
    <row r="47" spans="1:7" x14ac:dyDescent="0.3">
      <c r="A47" s="514" t="s">
        <v>199</v>
      </c>
      <c r="B47" s="514"/>
      <c r="C47" s="514"/>
      <c r="D47" s="514"/>
      <c r="E47" s="363">
        <f>'A renseigner'!B63</f>
        <v>0</v>
      </c>
      <c r="F47" s="357"/>
      <c r="G47" s="357"/>
    </row>
    <row r="48" spans="1:7" x14ac:dyDescent="0.3">
      <c r="A48" s="507" t="s">
        <v>248</v>
      </c>
      <c r="B48" s="507"/>
      <c r="C48" s="507"/>
      <c r="D48" s="507"/>
      <c r="E48" s="362">
        <f>'A renseigner'!B64</f>
        <v>0</v>
      </c>
      <c r="F48" s="357"/>
      <c r="G48" s="357"/>
    </row>
    <row r="49" spans="1:7" x14ac:dyDescent="0.3">
      <c r="A49" s="514" t="s">
        <v>249</v>
      </c>
      <c r="B49" s="514"/>
      <c r="C49" s="514"/>
      <c r="D49" s="514"/>
      <c r="E49" s="363">
        <f>'A renseigner'!B65</f>
        <v>0</v>
      </c>
      <c r="F49" s="357"/>
      <c r="G49" s="357"/>
    </row>
    <row r="50" spans="1:7" x14ac:dyDescent="0.3">
      <c r="A50" s="514" t="s">
        <v>250</v>
      </c>
      <c r="B50" s="514"/>
      <c r="C50" s="514"/>
      <c r="D50" s="514"/>
      <c r="E50" s="363">
        <f>'A renseigner'!B66</f>
        <v>0</v>
      </c>
      <c r="F50" s="357"/>
      <c r="G50" s="357"/>
    </row>
    <row r="51" spans="1:7" x14ac:dyDescent="0.3">
      <c r="A51" s="507" t="s">
        <v>251</v>
      </c>
      <c r="B51" s="507"/>
      <c r="C51" s="507"/>
      <c r="D51" s="507"/>
      <c r="E51" s="388">
        <f>'A renseigner'!B67</f>
        <v>0</v>
      </c>
      <c r="F51" s="357"/>
      <c r="G51" s="357"/>
    </row>
    <row r="52" spans="1:7" x14ac:dyDescent="0.3">
      <c r="A52" s="530" t="s">
        <v>65</v>
      </c>
      <c r="B52" s="530"/>
      <c r="C52" s="530"/>
      <c r="D52" s="530"/>
      <c r="E52" s="389">
        <f>'A renseigner'!B68</f>
        <v>0</v>
      </c>
      <c r="F52" s="357"/>
      <c r="G52" s="357"/>
    </row>
    <row r="53" spans="1:7" x14ac:dyDescent="0.3">
      <c r="A53" s="366"/>
      <c r="B53" s="366"/>
      <c r="C53" s="366"/>
      <c r="D53" s="366"/>
      <c r="E53" s="357"/>
      <c r="F53" s="357"/>
      <c r="G53" s="357"/>
    </row>
    <row r="54" spans="1:7" x14ac:dyDescent="0.3">
      <c r="A54" s="390" t="s">
        <v>252</v>
      </c>
      <c r="B54" s="390"/>
      <c r="C54" s="390"/>
      <c r="D54" s="390"/>
      <c r="E54" s="390"/>
      <c r="F54" s="390"/>
      <c r="G54" s="390"/>
    </row>
    <row r="55" spans="1:7" ht="41.4" x14ac:dyDescent="0.3">
      <c r="A55" s="390"/>
      <c r="B55" s="391" t="s">
        <v>115</v>
      </c>
      <c r="C55" s="391" t="s">
        <v>253</v>
      </c>
      <c r="D55" s="391" t="s">
        <v>254</v>
      </c>
      <c r="E55" s="391" t="s">
        <v>122</v>
      </c>
      <c r="F55" s="357"/>
      <c r="G55" s="357"/>
    </row>
    <row r="56" spans="1:7" ht="27.6" x14ac:dyDescent="0.3">
      <c r="A56" s="392" t="s">
        <v>121</v>
      </c>
      <c r="B56" s="393">
        <f>'A renseigner'!B13</f>
        <v>0</v>
      </c>
      <c r="C56" s="393" t="e">
        <f>'A renseigner'!C13</f>
        <v>#REF!</v>
      </c>
      <c r="D56" s="393">
        <f>'A renseigner'!F13</f>
        <v>0</v>
      </c>
      <c r="E56" s="394" t="e">
        <f>'A renseigner'!G13</f>
        <v>#REF!</v>
      </c>
      <c r="F56" s="357"/>
      <c r="G56" s="357"/>
    </row>
    <row r="57" spans="1:7" x14ac:dyDescent="0.3">
      <c r="A57" s="366"/>
      <c r="B57" s="366"/>
      <c r="C57" s="366"/>
      <c r="D57" s="366"/>
      <c r="E57" s="357"/>
      <c r="F57" s="357"/>
      <c r="G57" s="357"/>
    </row>
    <row r="58" spans="1:7" x14ac:dyDescent="0.3">
      <c r="A58" s="366" t="s">
        <v>255</v>
      </c>
      <c r="B58" s="366"/>
      <c r="C58" s="366"/>
      <c r="D58" s="366"/>
      <c r="E58" s="357"/>
      <c r="F58" s="357"/>
      <c r="G58" s="357"/>
    </row>
    <row r="59" spans="1:7" x14ac:dyDescent="0.3">
      <c r="A59" s="328"/>
      <c r="B59" s="328"/>
      <c r="C59" s="328"/>
      <c r="D59" s="328"/>
      <c r="E59" s="327"/>
      <c r="F59" s="327"/>
      <c r="G59" s="327"/>
    </row>
    <row r="60" spans="1:7" x14ac:dyDescent="0.3">
      <c r="A60" s="329"/>
      <c r="B60" s="330"/>
      <c r="C60" s="330"/>
      <c r="D60" s="330"/>
      <c r="E60" s="331"/>
      <c r="F60" s="327"/>
      <c r="G60" s="327"/>
    </row>
    <row r="61" spans="1:7" x14ac:dyDescent="0.3">
      <c r="A61" s="332" t="s">
        <v>59</v>
      </c>
      <c r="B61" s="333"/>
      <c r="C61" s="333"/>
      <c r="D61" s="333"/>
      <c r="E61" s="334"/>
      <c r="F61" s="327"/>
      <c r="G61" s="327"/>
    </row>
    <row r="62" spans="1:7" x14ac:dyDescent="0.3">
      <c r="A62" s="335" t="s">
        <v>256</v>
      </c>
      <c r="B62" s="196"/>
      <c r="C62" s="196"/>
      <c r="D62" s="196"/>
      <c r="E62" s="336"/>
      <c r="F62" s="327"/>
      <c r="G62" s="327"/>
    </row>
    <row r="63" spans="1:7" x14ac:dyDescent="0.3">
      <c r="A63" s="337" t="s">
        <v>257</v>
      </c>
      <c r="B63" s="196"/>
      <c r="C63" s="196"/>
      <c r="D63" s="196"/>
      <c r="E63" s="336"/>
      <c r="F63" s="327"/>
      <c r="G63" s="327"/>
    </row>
    <row r="64" spans="1:7" x14ac:dyDescent="0.3">
      <c r="A64" s="337" t="s">
        <v>119</v>
      </c>
      <c r="B64" s="338">
        <f>'A renseigner'!B7:G7</f>
        <v>0</v>
      </c>
      <c r="C64" s="339">
        <f>YEAR($B$64)</f>
        <v>1900</v>
      </c>
      <c r="D64" s="339">
        <f>MONTH(B64)</f>
        <v>1</v>
      </c>
      <c r="E64" s="340">
        <f>DAY(B64)</f>
        <v>0</v>
      </c>
      <c r="F64" s="327"/>
      <c r="G64" s="327"/>
    </row>
    <row r="65" spans="1:9" x14ac:dyDescent="0.3">
      <c r="A65" s="337" t="s">
        <v>120</v>
      </c>
      <c r="B65" s="341">
        <f>'A renseigner'!B8:G8</f>
        <v>0</v>
      </c>
      <c r="C65" s="339">
        <f>YEAR(B65)</f>
        <v>1900</v>
      </c>
      <c r="D65" s="339">
        <f>MONTH(B65)</f>
        <v>1</v>
      </c>
      <c r="E65" s="340">
        <f>DAY(B65)</f>
        <v>0</v>
      </c>
      <c r="F65" s="327"/>
      <c r="G65" s="327"/>
    </row>
    <row r="66" spans="1:9" x14ac:dyDescent="0.3">
      <c r="A66" s="337" t="s">
        <v>258</v>
      </c>
      <c r="B66" s="342">
        <f>'A renseigner'!K8</f>
        <v>1</v>
      </c>
      <c r="C66" s="343" t="s">
        <v>259</v>
      </c>
      <c r="D66" s="196"/>
      <c r="E66" s="336"/>
      <c r="F66" s="327"/>
      <c r="G66" s="327"/>
    </row>
    <row r="67" spans="1:9" ht="41.4" x14ac:dyDescent="0.3">
      <c r="A67" s="344" t="s">
        <v>260</v>
      </c>
      <c r="B67" s="395">
        <f>EOMONTH(B65,D67)</f>
        <v>152</v>
      </c>
      <c r="C67" s="196" t="s">
        <v>261</v>
      </c>
      <c r="D67" s="396">
        <v>4</v>
      </c>
      <c r="E67" s="336" t="s">
        <v>91</v>
      </c>
      <c r="F67" s="327"/>
      <c r="G67" s="327"/>
      <c r="I67" s="398"/>
    </row>
    <row r="68" spans="1:9" x14ac:dyDescent="0.3">
      <c r="A68" s="337"/>
      <c r="B68" s="196"/>
      <c r="C68" s="196"/>
      <c r="D68" s="196"/>
      <c r="E68" s="336"/>
      <c r="F68" s="327"/>
      <c r="G68" s="327"/>
    </row>
    <row r="69" spans="1:9" x14ac:dyDescent="0.3">
      <c r="A69" s="337" t="s">
        <v>262</v>
      </c>
      <c r="B69" s="397">
        <f>IF(D56&lt;=23000,1,IF(B66&lt;=24,2,3))</f>
        <v>1</v>
      </c>
      <c r="C69" s="196"/>
      <c r="D69" s="196"/>
      <c r="E69" s="336"/>
      <c r="F69" s="327"/>
      <c r="G69" s="327"/>
    </row>
    <row r="70" spans="1:9" x14ac:dyDescent="0.3">
      <c r="A70" s="337"/>
      <c r="B70" s="196"/>
      <c r="C70" s="196"/>
      <c r="D70" s="196"/>
      <c r="E70" s="336"/>
      <c r="F70" s="327"/>
      <c r="G70" s="327"/>
    </row>
    <row r="71" spans="1:9" x14ac:dyDescent="0.3">
      <c r="A71" s="337"/>
      <c r="B71" s="345" t="s">
        <v>263</v>
      </c>
      <c r="C71" s="345" t="s">
        <v>264</v>
      </c>
      <c r="D71" s="345" t="s">
        <v>265</v>
      </c>
      <c r="E71" s="336"/>
      <c r="F71" s="327"/>
      <c r="G71" s="327"/>
    </row>
    <row r="72" spans="1:9" x14ac:dyDescent="0.3">
      <c r="A72" s="345" t="str">
        <f>IF(D56&lt;=23000,"Versement unique","1er versement")</f>
        <v>Versement unique</v>
      </c>
      <c r="B72" s="346" t="str">
        <f>IF(D56&lt;=23000,"Signature décision","Signature convention")</f>
        <v>Signature décision</v>
      </c>
      <c r="C72" s="347">
        <f>IF(D56&lt;=23000,1,IF($B$69&lt;=2,0.5,0.3))</f>
        <v>1</v>
      </c>
      <c r="D72" s="348">
        <f>C72*$D$56</f>
        <v>0</v>
      </c>
      <c r="E72" s="336"/>
      <c r="F72" s="327"/>
      <c r="G72" s="327"/>
    </row>
    <row r="73" spans="1:9" x14ac:dyDescent="0.3">
      <c r="A73" s="345" t="str">
        <f>IF(D56&lt;=23000,"",IF(B66&lt;=24,"Solde","2ème versement"))</f>
        <v/>
      </c>
      <c r="B73" s="349" t="str">
        <f>IF(A73="","",IF(A73="solde",B65,DATE(C65,D65-B66/2,E65-1)))</f>
        <v/>
      </c>
      <c r="C73" s="347" t="str">
        <f>IF(D56&lt;=23000,"",IF($B$69&lt;=2,0.5,0.4))</f>
        <v/>
      </c>
      <c r="D73" s="348" t="str">
        <f>IF(C73="","",C73*$D$56)</f>
        <v/>
      </c>
      <c r="E73" s="336"/>
      <c r="F73" s="327"/>
      <c r="G73" s="327"/>
    </row>
    <row r="74" spans="1:9" x14ac:dyDescent="0.3">
      <c r="A74" s="345" t="str">
        <f>IF(D56&lt;=23000,"",IF(B69&lt;3,"","3ème versement"))</f>
        <v/>
      </c>
      <c r="B74" s="349" t="str">
        <f>IF(D56&lt;=23000,"", IF(B66&lt;=24,"",B67))</f>
        <v/>
      </c>
      <c r="C74" s="347" t="str">
        <f>IF(B69&gt;2,0.3,"")</f>
        <v/>
      </c>
      <c r="D74" s="348" t="str">
        <f>IF(C74="","",C74*$D$56)</f>
        <v/>
      </c>
      <c r="E74" s="336"/>
      <c r="F74" s="327"/>
      <c r="G74" s="327"/>
    </row>
    <row r="75" spans="1:9" x14ac:dyDescent="0.3">
      <c r="A75" s="527" t="s">
        <v>13</v>
      </c>
      <c r="B75" s="528"/>
      <c r="C75" s="529"/>
      <c r="D75" s="350">
        <f>SUM(D72:D74)</f>
        <v>0</v>
      </c>
      <c r="E75" s="336"/>
      <c r="F75" s="327"/>
      <c r="G75" s="327"/>
    </row>
    <row r="76" spans="1:9" x14ac:dyDescent="0.3">
      <c r="A76" s="351"/>
      <c r="B76" s="352"/>
      <c r="C76" s="352"/>
      <c r="D76" s="352"/>
      <c r="E76" s="353"/>
      <c r="F76" s="327"/>
      <c r="G76" s="327"/>
    </row>
    <row r="77" spans="1:9" x14ac:dyDescent="0.3">
      <c r="A77" s="328"/>
      <c r="B77" s="328"/>
      <c r="C77" s="328"/>
      <c r="D77" s="328"/>
      <c r="E77" s="327"/>
      <c r="F77" s="327"/>
      <c r="G77" s="327"/>
    </row>
    <row r="78" spans="1:9" x14ac:dyDescent="0.3">
      <c r="A78" s="328"/>
      <c r="B78" s="328"/>
      <c r="C78" s="328"/>
      <c r="D78" s="328"/>
      <c r="E78" s="327"/>
      <c r="F78" s="327"/>
      <c r="G78" s="327"/>
    </row>
    <row r="79" spans="1:9" x14ac:dyDescent="0.3">
      <c r="A79" s="328"/>
      <c r="B79" s="328"/>
      <c r="C79" s="328"/>
      <c r="D79" s="328"/>
      <c r="E79" s="327"/>
      <c r="F79" s="327"/>
      <c r="G79" s="327"/>
    </row>
    <row r="80" spans="1:9" x14ac:dyDescent="0.3">
      <c r="A80" s="328"/>
      <c r="B80" s="328"/>
      <c r="C80" s="328"/>
      <c r="D80" s="328"/>
      <c r="E80" s="327"/>
      <c r="F80" s="327"/>
      <c r="G80" s="327"/>
    </row>
    <row r="81" spans="1:7" x14ac:dyDescent="0.3">
      <c r="A81" s="328"/>
      <c r="B81" s="328"/>
      <c r="C81" s="328"/>
      <c r="D81" s="328"/>
      <c r="E81" s="327"/>
      <c r="F81" s="327"/>
      <c r="G81" s="327"/>
    </row>
  </sheetData>
  <sheetProtection sheet="1" formatCells="0" formatColumns="0" formatRows="0"/>
  <mergeCells count="43">
    <mergeCell ref="A75:C75"/>
    <mergeCell ref="A47:D47"/>
    <mergeCell ref="A48:D48"/>
    <mergeCell ref="A49:D49"/>
    <mergeCell ref="A50:D50"/>
    <mergeCell ref="A51:D51"/>
    <mergeCell ref="A52:D52"/>
    <mergeCell ref="A46:D46"/>
    <mergeCell ref="A35:D35"/>
    <mergeCell ref="A36:D36"/>
    <mergeCell ref="A37:D37"/>
    <mergeCell ref="A38:D38"/>
    <mergeCell ref="A39:D39"/>
    <mergeCell ref="A40:D40"/>
    <mergeCell ref="A41:D41"/>
    <mergeCell ref="A42:D42"/>
    <mergeCell ref="A43:D43"/>
    <mergeCell ref="A44:D44"/>
    <mergeCell ref="A45:D45"/>
    <mergeCell ref="A34:D34"/>
    <mergeCell ref="A16:D16"/>
    <mergeCell ref="A17:D17"/>
    <mergeCell ref="A20:D20"/>
    <mergeCell ref="A22:D22"/>
    <mergeCell ref="A24:D24"/>
    <mergeCell ref="A25:D25"/>
    <mergeCell ref="A26:D26"/>
    <mergeCell ref="A27:D27"/>
    <mergeCell ref="A29:D29"/>
    <mergeCell ref="A30:D30"/>
    <mergeCell ref="A33:D33"/>
    <mergeCell ref="A15:D15"/>
    <mergeCell ref="A4:D4"/>
    <mergeCell ref="A5:D5"/>
    <mergeCell ref="A6:D6"/>
    <mergeCell ref="A7:D7"/>
    <mergeCell ref="A8:D8"/>
    <mergeCell ref="A9:D9"/>
    <mergeCell ref="A10:D10"/>
    <mergeCell ref="A11:D11"/>
    <mergeCell ref="A12:D12"/>
    <mergeCell ref="A13:D13"/>
    <mergeCell ref="A14:D14"/>
  </mergeCells>
  <dataValidations disablePrompts="1" count="1">
    <dataValidation type="list" allowBlank="1" showInputMessage="1" showErrorMessage="1" sqref="B5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A renseigner</vt:lpstr>
      <vt:lpstr>Ne pas renseigner (calcul aut.)</vt:lpstr>
      <vt:lpstr>'A renseigner'!Impression_des_titres</vt:lpstr>
      <vt:lpstr>'A renseigner'!Zone_d_impression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FLEURY-JÄGERSCHMIDT Émilie</cp:lastModifiedBy>
  <cp:lastPrinted>2023-12-29T17:20:16Z</cp:lastPrinted>
  <dcterms:created xsi:type="dcterms:W3CDTF">2023-02-08T21:39:54Z</dcterms:created>
  <dcterms:modified xsi:type="dcterms:W3CDTF">2025-03-26T09:43:08Z</dcterms:modified>
</cp:coreProperties>
</file>